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ubchenko.anna\Desktop\Тарифи тепло ЧТКЕ\"/>
    </mc:Choice>
  </mc:AlternateContent>
  <bookViews>
    <workbookView xWindow="0" yWindow="0" windowWidth="28800" windowHeight="12435" activeTab="4"/>
  </bookViews>
  <sheets>
    <sheet name="Д9.4_ГВ" sheetId="16" r:id="rId1"/>
    <sheet name="Д9.3_ГВ" sheetId="15" r:id="rId2"/>
    <sheet name="Д9.2_ГВ" sheetId="14" r:id="rId3"/>
    <sheet name="Д9.1_ГВ" sheetId="13" r:id="rId4"/>
    <sheet name="Постач" sheetId="12" r:id="rId5"/>
    <sheet name="Тран" sheetId="11" r:id="rId6"/>
    <sheet name="Вир" sheetId="10" r:id="rId7"/>
    <sheet name="Д10" sheetId="9" r:id="rId8"/>
    <sheet name="Д10.4" sheetId="8" r:id="rId9"/>
    <sheet name="Д10.3" sheetId="7" r:id="rId10"/>
    <sheet name="Д10.2" sheetId="6" r:id="rId11"/>
    <sheet name="Д10.1" sheetId="5" r:id="rId12"/>
    <sheet name="Д9.4" sheetId="4" r:id="rId13"/>
    <sheet name="Д9.3" sheetId="3" r:id="rId14"/>
    <sheet name="Д9.2" sheetId="2" r:id="rId15"/>
    <sheet name="Д9.1" sheetId="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___________DAT5">[1]Лист1!#REF!</definedName>
    <definedName name="____________E100000">#REF!</definedName>
    <definedName name="___________DAT5">[1]Лист1!#REF!</definedName>
    <definedName name="___________E100000">#REF!</definedName>
    <definedName name="__________DAT5">[1]Лист1!#REF!</definedName>
    <definedName name="_________E100000">#REF!</definedName>
    <definedName name="________DAT5">[1]Лист1!#REF!</definedName>
    <definedName name="________E100000">#REF!</definedName>
    <definedName name="_______DAT5">[1]Лист1!#REF!</definedName>
    <definedName name="_______E100000">#REF!</definedName>
    <definedName name="______DAT5">[1]Лист1!#REF!</definedName>
    <definedName name="______E100000">#REF!</definedName>
    <definedName name="______xlfn_IFERROR">#N/A</definedName>
    <definedName name="______xlfn_SUMIFS">#N/A</definedName>
    <definedName name="_____DAT5">[1]Лист1!#REF!</definedName>
    <definedName name="_____E100000">#REF!</definedName>
    <definedName name="_____xlfn_IFERROR">#N/A</definedName>
    <definedName name="_____xlfn_SUMIFS">#N/A</definedName>
    <definedName name="____E100000">#REF!</definedName>
    <definedName name="____xlfn_IFERROR">#N/A</definedName>
    <definedName name="____xlfn_SUMIFS">#N/A</definedName>
    <definedName name="___DAT5">[1]Лист1!#REF!</definedName>
    <definedName name="___E100000">#REF!</definedName>
    <definedName name="___wrn2" localSheetId="6" hidden="1">{#N/A,#N/A,FALSE,"9PS0"}</definedName>
    <definedName name="___wrn2" localSheetId="7" hidden="1">{#N/A,#N/A,FALSE,"9PS0"}</definedName>
    <definedName name="___wrn2" localSheetId="11" hidden="1">{#N/A,#N/A,FALSE,"9PS0"}</definedName>
    <definedName name="___wrn2" localSheetId="10" hidden="1">{#N/A,#N/A,FALSE,"9PS0"}</definedName>
    <definedName name="___wrn2" localSheetId="9" hidden="1">{#N/A,#N/A,FALSE,"9PS0"}</definedName>
    <definedName name="___wrn2" localSheetId="8" hidden="1">{#N/A,#N/A,FALSE,"9PS0"}</definedName>
    <definedName name="___wrn2" localSheetId="3" hidden="1">{#N/A,#N/A,FALSE,"9PS0"}</definedName>
    <definedName name="___wrn2" localSheetId="14" hidden="1">{#N/A,#N/A,FALSE,"9PS0"}</definedName>
    <definedName name="___wrn2" localSheetId="2" hidden="1">{#N/A,#N/A,FALSE,"9PS0"}</definedName>
    <definedName name="___wrn2" localSheetId="13" hidden="1">{#N/A,#N/A,FALSE,"9PS0"}</definedName>
    <definedName name="___wrn2" localSheetId="1" hidden="1">{#N/A,#N/A,FALSE,"9PS0"}</definedName>
    <definedName name="___wrn2" localSheetId="12" hidden="1">{#N/A,#N/A,FALSE,"9PS0"}</definedName>
    <definedName name="___wrn2" localSheetId="0" hidden="1">{#N/A,#N/A,FALSE,"9PS0"}</definedName>
    <definedName name="___wrn2" localSheetId="4" hidden="1">{#N/A,#N/A,FALSE,"9PS0"}</definedName>
    <definedName name="___wrn2" localSheetId="5" hidden="1">{#N/A,#N/A,FALSE,"9PS0"}</definedName>
    <definedName name="___wrn2" hidden="1">{#N/A,#N/A,FALSE,"9PS0"}</definedName>
    <definedName name="___xlfn_IFERROR">#N/A</definedName>
    <definedName name="___xlfn_SUMIFS">#N/A</definedName>
    <definedName name="__DAT5">[1]Лист1!#REF!</definedName>
    <definedName name="__Dlv1">[2]Формати!$C$11:$D$11</definedName>
    <definedName name="__Dlv2">[2]Формати!$C$12:$D$12</definedName>
    <definedName name="__Dlv3">[2]Формати!$B$13:$D$13</definedName>
    <definedName name="__E100000">#REF!</definedName>
    <definedName name="__gvp14">[3]рік!#REF!</definedName>
    <definedName name="__gvp2">[3]рік!#REF!</definedName>
    <definedName name="__Lev1">[2]Формати!$B$3:$E$3</definedName>
    <definedName name="__Lev2">[2]Формати!$B$4:$E$4</definedName>
    <definedName name="__Lev3">[2]Формати!$B$5:$E$5</definedName>
    <definedName name="__Lev4">[2]Формати!$B$6:$E$6</definedName>
    <definedName name="__Lev5">[2]Формати!$B$7:$E$7</definedName>
    <definedName name="__Lv1">[2]Формати!$B$3:$E$3</definedName>
    <definedName name="__Lv2">[2]Формати!$B$4:$E$4</definedName>
    <definedName name="__Lv3">[2]Формати!$B$5:$E$5</definedName>
    <definedName name="__Lv4">[2]Формати!$B$6:$E$6</definedName>
    <definedName name="__Lv5">[2]Формати!$B$7:$D$7</definedName>
    <definedName name="__mn1">'[4]0'!$J$1</definedName>
    <definedName name="__mn10">'[4]0'!$J$10</definedName>
    <definedName name="__mn11">'[4]0'!$J$11</definedName>
    <definedName name="__mn12">'[4]0'!$J$12</definedName>
    <definedName name="__mn2">'[4]0'!$J$2</definedName>
    <definedName name="__mn3">'[4]0'!$J$3</definedName>
    <definedName name="__mn4">'[4]0'!$J$4</definedName>
    <definedName name="__mn5">'[4]0'!$J$5</definedName>
    <definedName name="__mn6">'[4]0'!$J$6</definedName>
    <definedName name="__mn7">'[4]0'!$J$7</definedName>
    <definedName name="__mn8">'[4]0'!$J$8</definedName>
    <definedName name="__mn9">'[4]0'!$J$9</definedName>
    <definedName name="__wrn2" localSheetId="6" hidden="1">{#N/A,#N/A,FALSE,"9PS0"}</definedName>
    <definedName name="__wrn2" localSheetId="7" hidden="1">{#N/A,#N/A,FALSE,"9PS0"}</definedName>
    <definedName name="__wrn2" localSheetId="11" hidden="1">{#N/A,#N/A,FALSE,"9PS0"}</definedName>
    <definedName name="__wrn2" localSheetId="10" hidden="1">{#N/A,#N/A,FALSE,"9PS0"}</definedName>
    <definedName name="__wrn2" localSheetId="9" hidden="1">{#N/A,#N/A,FALSE,"9PS0"}</definedName>
    <definedName name="__wrn2" localSheetId="8" hidden="1">{#N/A,#N/A,FALSE,"9PS0"}</definedName>
    <definedName name="__wrn2" localSheetId="3" hidden="1">{#N/A,#N/A,FALSE,"9PS0"}</definedName>
    <definedName name="__wrn2" localSheetId="14" hidden="1">{#N/A,#N/A,FALSE,"9PS0"}</definedName>
    <definedName name="__wrn2" localSheetId="2" hidden="1">{#N/A,#N/A,FALSE,"9PS0"}</definedName>
    <definedName name="__wrn2" localSheetId="13" hidden="1">{#N/A,#N/A,FALSE,"9PS0"}</definedName>
    <definedName name="__wrn2" localSheetId="1" hidden="1">{#N/A,#N/A,FALSE,"9PS0"}</definedName>
    <definedName name="__wrn2" localSheetId="12" hidden="1">{#N/A,#N/A,FALSE,"9PS0"}</definedName>
    <definedName name="__wrn2" localSheetId="0" hidden="1">{#N/A,#N/A,FALSE,"9PS0"}</definedName>
    <definedName name="__wrn2" localSheetId="4" hidden="1">{#N/A,#N/A,FALSE,"9PS0"}</definedName>
    <definedName name="__wrn2" localSheetId="5" hidden="1">{#N/A,#N/A,FALSE,"9PS0"}</definedName>
    <definedName name="__wrn2" hidden="1">{#N/A,#N/A,FALSE,"9PS0"}</definedName>
    <definedName name="__xlfn_IFERROR">#N/A</definedName>
    <definedName name="__xlfn_SUMIFS">#N/A</definedName>
    <definedName name="_1_E100000_1">#REF!</definedName>
    <definedName name="_10DATA8_1">#REF!</definedName>
    <definedName name="_11DATA9_1">#REF!</definedName>
    <definedName name="_12Excel_BuiltIn_Database_1">#REF!</definedName>
    <definedName name="_13Excel_BuiltIn_Database_2">#REF!</definedName>
    <definedName name="_14Excel_BuiltIn_Print_Area_1_1">#REF!</definedName>
    <definedName name="_15Excel_BuiltIn_Print_Area_1_2">#REF!</definedName>
    <definedName name="_16Excel_BuiltIn_Print_Area_1_3">#REF!</definedName>
    <definedName name="_17Excel_BuiltIn_Print_Area_3_1">#REF!</definedName>
    <definedName name="_18Excel_BuiltIn_Print_Area_3_2">#REF!</definedName>
    <definedName name="_19Excel_BuiltIn_Print_Area_3_3">#REF!</definedName>
    <definedName name="_20Excel_BuiltIn_Print_Area_9_1">#REF!</definedName>
    <definedName name="_21ggg_1">#REF!</definedName>
    <definedName name="_22й11_1">#REF!</definedName>
    <definedName name="_23й11_2">#REF!</definedName>
    <definedName name="_24Лист2_1">#REF!</definedName>
    <definedName name="_25Лист2_2">#REF!</definedName>
    <definedName name="_26НКРЕ_1">#REF!</definedName>
    <definedName name="_27НКРЕ_2">#REF!</definedName>
    <definedName name="_28папап_1">#REF!</definedName>
    <definedName name="_29папап_2">#REF!</definedName>
    <definedName name="_2A_1">#REF!</definedName>
    <definedName name="_30расш_1">#REF!</definedName>
    <definedName name="_31расш_2">#REF!</definedName>
    <definedName name="_32ремонт_1">#REF!</definedName>
    <definedName name="_33см_1">#REF!</definedName>
    <definedName name="_34см_2">#REF!</definedName>
    <definedName name="_35тариф_1">#REF!</definedName>
    <definedName name="_36тариф_2">#REF!</definedName>
    <definedName name="_3A_2">#REF!</definedName>
    <definedName name="_4DATA1_1">#REF!</definedName>
    <definedName name="_5DATA10_1">#REF!</definedName>
    <definedName name="_6DATA11_1">#REF!</definedName>
    <definedName name="_7DATA12_1">#REF!</definedName>
    <definedName name="_8DATA3_1">#REF!</definedName>
    <definedName name="_9DATA5_1">#REF!</definedName>
    <definedName name="_DAT5">[1]Лист1!#REF!</definedName>
    <definedName name="_Dlv1">[5]Формати!$C$11:$D$11</definedName>
    <definedName name="_Dlv2">[5]Формати!$C$12:$D$12</definedName>
    <definedName name="_Dlv3">[5]Формати!$B$13:$D$13</definedName>
    <definedName name="_E100000">#REF!</definedName>
    <definedName name="_gvp14">[6]рік!#REF!</definedName>
    <definedName name="_gvp2">[6]рік!#REF!</definedName>
    <definedName name="_Lev1">[5]Формати!$B$3:$E$3</definedName>
    <definedName name="_Lev2">[5]Формати!$B$4:$E$4</definedName>
    <definedName name="_Lev3">[5]Формати!$B$5:$E$5</definedName>
    <definedName name="_Lev4">[5]Формати!$B$6:$E$6</definedName>
    <definedName name="_Lev5">[5]Формати!$B$7:$E$7</definedName>
    <definedName name="_Lv1">[5]Формати!$B$3:$E$3</definedName>
    <definedName name="_Lv2">[5]Формати!$B$4:$E$4</definedName>
    <definedName name="_Lv3">[5]Формати!$B$5:$E$5</definedName>
    <definedName name="_Lv4">[5]Формати!$B$6:$E$6</definedName>
    <definedName name="_Lv5">[5]Формати!$B$7:$D$7</definedName>
    <definedName name="_mn1">'[4]0'!$J$1</definedName>
    <definedName name="_mn10">'[4]0'!$J$10</definedName>
    <definedName name="_mn11">'[4]0'!$J$11</definedName>
    <definedName name="_mn12">'[4]0'!$J$12</definedName>
    <definedName name="_mn2">'[4]0'!$J$2</definedName>
    <definedName name="_mn3">'[4]0'!$J$3</definedName>
    <definedName name="_mn4">'[4]0'!$J$4</definedName>
    <definedName name="_mn5">'[4]0'!$J$5</definedName>
    <definedName name="_mn6">'[4]0'!$J$6</definedName>
    <definedName name="_mn7">'[4]0'!$J$7</definedName>
    <definedName name="_mn8">'[4]0'!$J$8</definedName>
    <definedName name="_mn9">'[4]0'!$J$9</definedName>
    <definedName name="_mq1">[7]Periods!$K$1</definedName>
    <definedName name="_mq10">[7]Periods!$K$10</definedName>
    <definedName name="_mq11">[7]Periods!$K$11</definedName>
    <definedName name="_mq12">[7]Periods!$K$12</definedName>
    <definedName name="_mq2">[7]Periods!$K$2</definedName>
    <definedName name="_mq3">[7]Periods!$K$3</definedName>
    <definedName name="_mq4">[7]Periods!$K$4</definedName>
    <definedName name="_mq5">[7]Periods!$K$5</definedName>
    <definedName name="_mq6">[7]Periods!$K$6</definedName>
    <definedName name="_mq7">[7]Periods!$K$7</definedName>
    <definedName name="_mq8">[7]Periods!$K$8</definedName>
    <definedName name="_mq9">[7]Periods!$K$9</definedName>
    <definedName name="_wrn2" localSheetId="6" hidden="1">{#N/A,#N/A,FALSE,"9PS0"}</definedName>
    <definedName name="_wrn2" localSheetId="7" hidden="1">{#N/A,#N/A,FALSE,"9PS0"}</definedName>
    <definedName name="_wrn2" localSheetId="11" hidden="1">{#N/A,#N/A,FALSE,"9PS0"}</definedName>
    <definedName name="_wrn2" localSheetId="10" hidden="1">{#N/A,#N/A,FALSE,"9PS0"}</definedName>
    <definedName name="_wrn2" localSheetId="9" hidden="1">{#N/A,#N/A,FALSE,"9PS0"}</definedName>
    <definedName name="_wrn2" localSheetId="8" hidden="1">{#N/A,#N/A,FALSE,"9PS0"}</definedName>
    <definedName name="_wrn2" localSheetId="3" hidden="1">{#N/A,#N/A,FALSE,"9PS0"}</definedName>
    <definedName name="_wrn2" localSheetId="14" hidden="1">{#N/A,#N/A,FALSE,"9PS0"}</definedName>
    <definedName name="_wrn2" localSheetId="2" hidden="1">{#N/A,#N/A,FALSE,"9PS0"}</definedName>
    <definedName name="_wrn2" localSheetId="13" hidden="1">{#N/A,#N/A,FALSE,"9PS0"}</definedName>
    <definedName name="_wrn2" localSheetId="1" hidden="1">{#N/A,#N/A,FALSE,"9PS0"}</definedName>
    <definedName name="_wrn2" localSheetId="12" hidden="1">{#N/A,#N/A,FALSE,"9PS0"}</definedName>
    <definedName name="_wrn2" localSheetId="0" hidden="1">{#N/A,#N/A,FALSE,"9PS0"}</definedName>
    <definedName name="_wrn2" localSheetId="4" hidden="1">{#N/A,#N/A,FALSE,"9PS0"}</definedName>
    <definedName name="_wrn2" localSheetId="5" hidden="1">{#N/A,#N/A,FALSE,"9PS0"}</definedName>
    <definedName name="_wrn2" hidden="1">{#N/A,#N/A,FALSE,"9PS0"}</definedName>
    <definedName name="_Л1">[8]_Л1!$A$2:$C$28</definedName>
    <definedName name="_Л10">[8]_Л10!$A$1:$D$411</definedName>
    <definedName name="_Л11">[8]_Л11!$A$1:$F$290</definedName>
    <definedName name="_Л2">[8]_Л2!$A$1:$D$416</definedName>
    <definedName name="_Л3">[8]_Л3!$A$1:$C$7</definedName>
    <definedName name="_Л4">[8]_Л4!$A$1:$D$7</definedName>
    <definedName name="_Л5">[8]_Л5!$A$1:$D$235</definedName>
    <definedName name="_Л7">[8]_Л7!$A$1:$G$113</definedName>
    <definedName name="_Л8">[8]_Л8!$A$1:$G$43</definedName>
    <definedName name="_Л9">[8]_Л9!$A$1:$G$43</definedName>
    <definedName name="_Т1">[9]_Т1!$A$1:$E$58</definedName>
    <definedName name="_Т10">[9]_Т10!$A$1:$L$591</definedName>
    <definedName name="_Т2">[9]_Т2!$A$1:$L$144</definedName>
    <definedName name="_Т3">#REF!</definedName>
    <definedName name="_Т4">[9]_Т4!$A$1:$K$78</definedName>
    <definedName name="_Т5">[9]_Т5!$A$1:$D$78</definedName>
    <definedName name="_Т6">[9]_Т6!$A$1:$D$65</definedName>
    <definedName name="_Т7">[9]_Т7!$A$1:$E$608</definedName>
    <definedName name="_Т8">[9]_Т8!$A$1:$L$608</definedName>
    <definedName name="_Т9">[9]_Т9!$A$1:$E$591</definedName>
    <definedName name="_Ф1">#REF!</definedName>
    <definedName name="_Ф2">[10]_Ф2!$A$1:$E$49</definedName>
    <definedName name="_Ф3">[11]_ф3!#REF!</definedName>
    <definedName name="_Ф4">[11]_Ф4!$A$1:$G$41</definedName>
    <definedName name="_Ф5">[11]_Ф5!$A$1:$H$119</definedName>
    <definedName name="_Ф6">[12]импортеры99!$A$1:$O$300</definedName>
    <definedName name="_Ф7">#REF!</definedName>
    <definedName name="_xlnm._FilterDatabase" localSheetId="11" hidden="1">'Д10.1'!$A$1:$F$42</definedName>
    <definedName name="_xlnm._FilterDatabase" localSheetId="10" hidden="1">'Д10.2'!$A$1:$F$42</definedName>
    <definedName name="_xlnm._FilterDatabase" localSheetId="9" hidden="1">'Д10.3'!$A$1:$F$43</definedName>
    <definedName name="_xlnm._FilterDatabase" localSheetId="8" hidden="1">'Д10.4'!$A$1:$E$41</definedName>
    <definedName name="_xlnm._FilterDatabase" hidden="1">[13]Філіали!$A$1:$E$1</definedName>
    <definedName name="a">[14]!a</definedName>
    <definedName name="A1048999">'[15]1_структура по елементах'!#REF!</definedName>
    <definedName name="A1049000">'[15]1_структура по елементах'!#REF!</definedName>
    <definedName name="A1049999">'[15]1_структура по елементах'!#REF!</definedName>
    <definedName name="A1050000">'[15]1_структура по елементах'!#REF!</definedName>
    <definedName name="A1060000">'[15]1_структура по елементах'!#REF!</definedName>
    <definedName name="A1999999">'[15]1_структура по елементах'!#REF!</definedName>
    <definedName name="A2000021">'[15]1_структура по елементах'!#REF!</definedName>
    <definedName name="A6000000">'[15]1_структура по елементах'!#REF!</definedName>
    <definedName name="aaa" localSheetId="6" hidden="1">{#N/A,#N/A,FALSE,"9PS0"}</definedName>
    <definedName name="aaa" localSheetId="7" hidden="1">{#N/A,#N/A,FALSE,"9PS0"}</definedName>
    <definedName name="aaa" localSheetId="11" hidden="1">{#N/A,#N/A,FALSE,"9PS0"}</definedName>
    <definedName name="aaa" localSheetId="10" hidden="1">{#N/A,#N/A,FALSE,"9PS0"}</definedName>
    <definedName name="aaa" localSheetId="9" hidden="1">{#N/A,#N/A,FALSE,"9PS0"}</definedName>
    <definedName name="aaa" localSheetId="8" hidden="1">{#N/A,#N/A,FALSE,"9PS0"}</definedName>
    <definedName name="aaa" localSheetId="3" hidden="1">{#N/A,#N/A,FALSE,"9PS0"}</definedName>
    <definedName name="aaa" localSheetId="14" hidden="1">{#N/A,#N/A,FALSE,"9PS0"}</definedName>
    <definedName name="aaa" localSheetId="2" hidden="1">{#N/A,#N/A,FALSE,"9PS0"}</definedName>
    <definedName name="aaa" localSheetId="13" hidden="1">{#N/A,#N/A,FALSE,"9PS0"}</definedName>
    <definedName name="aaa" localSheetId="1" hidden="1">{#N/A,#N/A,FALSE,"9PS0"}</definedName>
    <definedName name="aaa" localSheetId="12" hidden="1">{#N/A,#N/A,FALSE,"9PS0"}</definedName>
    <definedName name="aaa" localSheetId="0" hidden="1">{#N/A,#N/A,FALSE,"9PS0"}</definedName>
    <definedName name="aaa" localSheetId="4" hidden="1">{#N/A,#N/A,FALSE,"9PS0"}</definedName>
    <definedName name="aaa" localSheetId="5" hidden="1">{#N/A,#N/A,FALSE,"9PS0"}</definedName>
    <definedName name="aaa" hidden="1">{#N/A,#N/A,FALSE,"9PS0"}</definedName>
    <definedName name="ab" localSheetId="6" hidden="1">{#N/A,#N/A,FALSE,"9PS0"}</definedName>
    <definedName name="ab" localSheetId="7" hidden="1">{#N/A,#N/A,FALSE,"9PS0"}</definedName>
    <definedName name="ab" localSheetId="11" hidden="1">{#N/A,#N/A,FALSE,"9PS0"}</definedName>
    <definedName name="ab" localSheetId="10" hidden="1">{#N/A,#N/A,FALSE,"9PS0"}</definedName>
    <definedName name="ab" localSheetId="9" hidden="1">{#N/A,#N/A,FALSE,"9PS0"}</definedName>
    <definedName name="ab" localSheetId="8" hidden="1">{#N/A,#N/A,FALSE,"9PS0"}</definedName>
    <definedName name="ab" localSheetId="3" hidden="1">{#N/A,#N/A,FALSE,"9PS0"}</definedName>
    <definedName name="ab" localSheetId="14" hidden="1">{#N/A,#N/A,FALSE,"9PS0"}</definedName>
    <definedName name="ab" localSheetId="2" hidden="1">{#N/A,#N/A,FALSE,"9PS0"}</definedName>
    <definedName name="ab" localSheetId="13" hidden="1">{#N/A,#N/A,FALSE,"9PS0"}</definedName>
    <definedName name="ab" localSheetId="1" hidden="1">{#N/A,#N/A,FALSE,"9PS0"}</definedName>
    <definedName name="ab" localSheetId="12" hidden="1">{#N/A,#N/A,FALSE,"9PS0"}</definedName>
    <definedName name="ab" localSheetId="0" hidden="1">{#N/A,#N/A,FALSE,"9PS0"}</definedName>
    <definedName name="ab" localSheetId="4" hidden="1">{#N/A,#N/A,FALSE,"9PS0"}</definedName>
    <definedName name="ab" localSheetId="5" hidden="1">{#N/A,#N/A,FALSE,"9PS0"}</definedName>
    <definedName name="ab" hidden="1">{#N/A,#N/A,FALSE,"9PS0"}</definedName>
    <definedName name="acc_cr">#REF!</definedName>
    <definedName name="acc_db">#REF!</definedName>
    <definedName name="AccessDatabase" hidden="1">"C:\WINDOWS\Рабочий стол\Робота Лутчина\Ltke2new\Ltke22.mdb"</definedName>
    <definedName name="Adr">[16]Ini!$B$9</definedName>
    <definedName name="amort1_1700">#REF!</definedName>
    <definedName name="amort1_1700n">#REF!</definedName>
    <definedName name="Ar">'[4]0'!$B$9</definedName>
    <definedName name="b">[14]!b</definedName>
    <definedName name="bbb" localSheetId="6" hidden="1">{#N/A,#N/A,FALSE,"9PS0"}</definedName>
    <definedName name="bbb" localSheetId="7" hidden="1">{#N/A,#N/A,FALSE,"9PS0"}</definedName>
    <definedName name="bbb" localSheetId="11" hidden="1">{#N/A,#N/A,FALSE,"9PS0"}</definedName>
    <definedName name="bbb" localSheetId="10" hidden="1">{#N/A,#N/A,FALSE,"9PS0"}</definedName>
    <definedName name="bbb" localSheetId="9" hidden="1">{#N/A,#N/A,FALSE,"9PS0"}</definedName>
    <definedName name="bbb" localSheetId="8" hidden="1">{#N/A,#N/A,FALSE,"9PS0"}</definedName>
    <definedName name="bbb" localSheetId="3" hidden="1">{#N/A,#N/A,FALSE,"9PS0"}</definedName>
    <definedName name="bbb" localSheetId="14" hidden="1">{#N/A,#N/A,FALSE,"9PS0"}</definedName>
    <definedName name="bbb" localSheetId="2" hidden="1">{#N/A,#N/A,FALSE,"9PS0"}</definedName>
    <definedName name="bbb" localSheetId="13" hidden="1">{#N/A,#N/A,FALSE,"9PS0"}</definedName>
    <definedName name="bbb" localSheetId="1" hidden="1">{#N/A,#N/A,FALSE,"9PS0"}</definedName>
    <definedName name="bbb" localSheetId="12" hidden="1">{#N/A,#N/A,FALSE,"9PS0"}</definedName>
    <definedName name="bbb" localSheetId="0" hidden="1">{#N/A,#N/A,FALSE,"9PS0"}</definedName>
    <definedName name="bbb" localSheetId="4" hidden="1">{#N/A,#N/A,FALSE,"9PS0"}</definedName>
    <definedName name="bbb" localSheetId="5" hidden="1">{#N/A,#N/A,FALSE,"9PS0"}</definedName>
    <definedName name="bbb" hidden="1">{#N/A,#N/A,FALSE,"9PS0"}</definedName>
    <definedName name="boss">#REF!</definedName>
    <definedName name="buhg">#REF!</definedName>
    <definedName name="C_108">[17]факт!#REF!</definedName>
    <definedName name="C_109">[17]факт!#REF!</definedName>
    <definedName name="C_110">[17]факт!#REF!</definedName>
    <definedName name="C_111">[17]факт!#REF!</definedName>
    <definedName name="C_112">[17]факт!#REF!</definedName>
    <definedName name="C_113">[17]факт!#REF!</definedName>
    <definedName name="C_114">[17]факт!#REF!</definedName>
    <definedName name="chel20">[6]рік!#REF!</definedName>
    <definedName name="Common">[2]Ini!$C$52</definedName>
    <definedName name="CommonCell">[2]Ini!$C$52</definedName>
    <definedName name="course">'[18]Тариф на транзит'!$D$14</definedName>
    <definedName name="cr_dt">#REF!</definedName>
    <definedName name="crs">'[18]Тариф на транзит'!$D$14</definedName>
    <definedName name="csAllowDetailBudgeting">1</definedName>
    <definedName name="csAllowLocalConsolidation">1</definedName>
    <definedName name="csAppName">"FlFcBkFmGhGaFj@bAeDmE`CoA`DbAk"</definedName>
    <definedName name="csDesignMode">1</definedName>
    <definedName name="csDetailBudgetingURL">"FlFcBkFmGhGaD`@c@eEj@oFdFhEdAlAgEoE`@iAeBmBdDkAn@fDoEgFdCcEeEfAaEkEhAjEcBgFoDi@d@aAeGdCkCgAjCkA`DmEbAnDnAnBdDjEaCbDkDaGf@cDb@m@dD`EiE`GhClBeDoAb@eDcEkBl"</definedName>
    <definedName name="csKeepAlive">5</definedName>
    <definedName name="cskyiven_P_310_3trans_F_Dim01">"="</definedName>
    <definedName name="cskyiven_P_310_3trans_F_Dim02">"="</definedName>
    <definedName name="cskyiven_P_310_3trans_F_Dim03">"="</definedName>
    <definedName name="cskyiven_P_310_3trans_F_Dim06">"="</definedName>
    <definedName name="cskyiven_P_310_3trans_F_Dim08">"="</definedName>
    <definedName name="cskyiven_P_310_3trans_F_Dim09">"="</definedName>
    <definedName name="cskyiven_P_310_3trans_F_Dim10">"="</definedName>
    <definedName name="cskyiven_P_310_3trans_F_Dim11">"="</definedName>
    <definedName name="cskyiven_P_310_3trans_F_Dim12">"="</definedName>
    <definedName name="cskyiven_P_310_3trans_F_Dim13">"="</definedName>
    <definedName name="cskyiven_P_310_3trans_PP_kv_Dim01">"="</definedName>
    <definedName name="cskyiven_P_310_3trans_PP_kv_Dim02">"="</definedName>
    <definedName name="cskyiven_P_310_3trans_PP_kv_Dim03">"="</definedName>
    <definedName name="cskyiven_P_310_3trans_PP_kv_Dim06">"="</definedName>
    <definedName name="cskyiven_P_310_3trans_PP_kv_Dim08">"="</definedName>
    <definedName name="cskyiven_P_310_3trans_PP_kv_Dim09">"="</definedName>
    <definedName name="cskyiven_P_310_3trans_PP_kv_Dim10">"="</definedName>
    <definedName name="cskyiven_P_310_3trans_PP_kv_Dim11">"="</definedName>
    <definedName name="cskyiven_P_310_3trans_PP_kv_Dim12">"="</definedName>
    <definedName name="cskyiven_P_310_3trans_PP_kv_Dim13">"="</definedName>
    <definedName name="cskyiven_P_318kapitalizaciyaF_Dim01">"="</definedName>
    <definedName name="cskyiven_P_318kapitalizaciyaF_Dim02">"="</definedName>
    <definedName name="cskyiven_P_318kapitalizaciyaF_Dim03">"="</definedName>
    <definedName name="cskyiven_P_318kapitalizaciyaF_Dim06">"="</definedName>
    <definedName name="cskyiven_P_318kapitalizaciyaF_Dim07">"="</definedName>
    <definedName name="cskyiven_P_318kapitalizaciyaF_Dim08">"="</definedName>
    <definedName name="cskyiven_P_318kapitalizaciyaF_Dim09">"="</definedName>
    <definedName name="cskyiven_P_318kapitalizaciyaF_Dim10">"="</definedName>
    <definedName name="cskyiven_P_318kapitalizaciyaF_Dim11">"="</definedName>
    <definedName name="cskyiven_P_318kapitalizaciyaF_Dim12">"="</definedName>
    <definedName name="cskyiven_P_318kapitalizaciyaF_Dim13">"="</definedName>
    <definedName name="cskyiven_P_318kapitalizaciyaF_Dim14">"="</definedName>
    <definedName name="cskyiven_P_318kapitalizaciyaPP_Dim01">"="</definedName>
    <definedName name="cskyiven_P_318kapitalizaciyaPP_Dim02">"="</definedName>
    <definedName name="cskyiven_P_318kapitalizaciyaPP_Dim03">"="</definedName>
    <definedName name="cskyiven_P_318kapitalizaciyaPP_Dim06">"="</definedName>
    <definedName name="cskyiven_P_318kapitalizaciyaPP_Dim07">"="</definedName>
    <definedName name="cskyiven_P_318kapitalizaciyaPP_Dim08">"="</definedName>
    <definedName name="cskyiven_P_318kapitalizaciyaPP_Dim09">"="</definedName>
    <definedName name="cskyiven_P_318kapitalizaciyaPP_Dim10">"="</definedName>
    <definedName name="cskyiven_P_318kapitalizaciyaPP_Dim11">"="</definedName>
    <definedName name="cskyiven_P_318kapitalizaciyaPP_Dim12">"="</definedName>
    <definedName name="cskyiven_P_318kapitalizaciyaPP_Dim13">"="</definedName>
    <definedName name="cskyiven_P_318kapitalizaciyaPP_Dim14">"="</definedName>
    <definedName name="cskyiven_P_327_F_Dim01">"="</definedName>
    <definedName name="cskyiven_P_327_F_Dim02">"="</definedName>
    <definedName name="cskyiven_P_327_F_Dim03">"="</definedName>
    <definedName name="cskyiven_P_327_F_Dim07">"="</definedName>
    <definedName name="cskyiven_P_327_F_Dim08">"="</definedName>
    <definedName name="cskyiven_P_327_F_Dim09">"="</definedName>
    <definedName name="cskyiven_P_327_F_Dim10">"="</definedName>
    <definedName name="cskyiven_P_327_F_Dim11">"="</definedName>
    <definedName name="cskyiven_P_327_F_Dim12">"="</definedName>
    <definedName name="cskyiven_P_327_F_Dim13">"="</definedName>
    <definedName name="cskyiven_P_BK_EC_BP_Dim01">"="</definedName>
    <definedName name="cskyiven_P_BK_EC_BP_Dim02">"="</definedName>
    <definedName name="cskyiven_P_BK_EC_BP_Dim03">"="</definedName>
    <definedName name="cskyiven_P_BK_EC_BP_Dim04">"="</definedName>
    <definedName name="cskyiven_P_BK_EC_BP_Dim05">"="</definedName>
    <definedName name="cskyiven_P_BK_EC_BP_Dim07">"="</definedName>
    <definedName name="cskyiven_P_BK_EC_BP_Dim08">"="</definedName>
    <definedName name="cskyiven_P_BK_EC_BP_Dim09">"="</definedName>
    <definedName name="cskyiven_P_BK_EC_BP_Dim10">"="</definedName>
    <definedName name="cskyiven_P_BK_EC_BP_Dim11">"="</definedName>
    <definedName name="cskyiven_P_BK_EC_BP_Dim12">"="</definedName>
    <definedName name="cskyiven_P_BK_EC_BP_Dim14">"="</definedName>
    <definedName name="cskyiven_P_BK_EC_F_Dim01">"="</definedName>
    <definedName name="cskyiven_P_BK_EC_F_Dim02">"="</definedName>
    <definedName name="cskyiven_P_BK_EC_F_Dim03">"="</definedName>
    <definedName name="cskyiven_P_BK_EC_F_Dim04">"="</definedName>
    <definedName name="cskyiven_P_BK_EC_F_Dim05">"="</definedName>
    <definedName name="cskyiven_P_BK_EC_F_Dim07">"="</definedName>
    <definedName name="cskyiven_P_BK_EC_F_Dim08">"="</definedName>
    <definedName name="cskyiven_P_BK_EC_F_Dim09">"="</definedName>
    <definedName name="cskyiven_P_BK_EC_F_Dim10">"="</definedName>
    <definedName name="cskyiven_P_BK_EC_F_Dim11">"="</definedName>
    <definedName name="cskyiven_P_BK_EC_F_Dim12">"="</definedName>
    <definedName name="cskyiven_P_BK_EC_PP_kv_Dim01">"="</definedName>
    <definedName name="cskyiven_P_BK_EC_PP_kv_Dim02">"="</definedName>
    <definedName name="cskyiven_P_BK_EC_PP_kv_Dim03">"="</definedName>
    <definedName name="cskyiven_P_BK_EC_PP_kv_Dim04">"="</definedName>
    <definedName name="cskyiven_P_BK_EC_PP_kv_Dim05">"="</definedName>
    <definedName name="cskyiven_P_BK_EC_PP_kv_Dim07">"="</definedName>
    <definedName name="cskyiven_P_BK_EC_PP_kv_Dim08">"="</definedName>
    <definedName name="cskyiven_P_BK_EC_PP_kv_Dim09">"="</definedName>
    <definedName name="cskyiven_P_BK_EC_PP_kv_Dim10">"="</definedName>
    <definedName name="cskyiven_P_BK_EC_PP_kv_Dim11">"="</definedName>
    <definedName name="cskyiven_P_BK_EC_PP_kv_Dim12">"="</definedName>
    <definedName name="cskyiven_P_BKfil_BP_Dim01">"="</definedName>
    <definedName name="cskyiven_P_BKfil_BP_Dim02">"="</definedName>
    <definedName name="cskyiven_P_BKfil_BP_Dim03">"="</definedName>
    <definedName name="cskyiven_P_BKfil_BP_Dim04">"="</definedName>
    <definedName name="cskyiven_P_BKfil_BP_Dim06">"="</definedName>
    <definedName name="cskyiven_P_BKfil_BP_Dim08">"="</definedName>
    <definedName name="cskyiven_P_BKfil_BP_Dim09">"="</definedName>
    <definedName name="cskyiven_P_BKfil_BP_Dim10">"="</definedName>
    <definedName name="cskyiven_P_BKfil_BP_Dim11">"="</definedName>
    <definedName name="cskyiven_P_BKfil_BP_Dim12">"="</definedName>
    <definedName name="cskyiven_P_BKfil_BP_Dim13">"="</definedName>
    <definedName name="cskyiven_P_BKfil_F_Dim01">"="</definedName>
    <definedName name="cskyiven_P_BKfil_F_Dim02">"="</definedName>
    <definedName name="cskyiven_P_BKfil_F_Dim03">"="</definedName>
    <definedName name="cskyiven_P_BKfil_F_Dim04">"="</definedName>
    <definedName name="cskyiven_P_BKfil_F_Dim05">"="</definedName>
    <definedName name="cskyiven_P_BKfil_F_Dim07">"="</definedName>
    <definedName name="cskyiven_P_BKfil_F_Dim08">"="</definedName>
    <definedName name="cskyiven_P_BKfil_F_Dim09">"="</definedName>
    <definedName name="cskyiven_P_BKfil_F_Dim10">"="</definedName>
    <definedName name="cskyiven_P_BKfil_F_Dim11">"="</definedName>
    <definedName name="cskyiven_P_BKfil_F_Dim12">"="</definedName>
    <definedName name="cskyiven_P_BKfil_PP_kv_Dim01">"="</definedName>
    <definedName name="cskyiven_P_BKfil_PP_kv_Dim02">"="</definedName>
    <definedName name="cskyiven_P_BKfil_PP_kv_Dim03">"="</definedName>
    <definedName name="cskyiven_P_BKfil_PP_kv_Dim04">"="</definedName>
    <definedName name="cskyiven_P_BKfil_PP_kv_Dim05">"="</definedName>
    <definedName name="cskyiven_P_BKfil_PP_kv_Dim07">"="</definedName>
    <definedName name="cskyiven_P_BKfil_PP_kv_Dim08">"="</definedName>
    <definedName name="cskyiven_P_BKfil_PP_kv_Dim09">"="</definedName>
    <definedName name="cskyiven_P_BKfil_PP_kv_Dim10">"="</definedName>
    <definedName name="cskyiven_P_BKfil_PP_kv_Dim11">"="</definedName>
    <definedName name="cskyiven_P_BKfil_PP_kv_Dim12">"="</definedName>
    <definedName name="cskyiven_P_koli4estvo_dnei_F_Dim01">"="</definedName>
    <definedName name="cskyiven_P_koli4estvo_dnei_F_Dim02">"="</definedName>
    <definedName name="cskyiven_P_koli4estvo_dnei_F_Dim03">"="</definedName>
    <definedName name="cskyiven_P_koli4estvo_dnei_F_Dim06">"="</definedName>
    <definedName name="cskyiven_P_koli4estvo_dnei_F_Dim07">"="</definedName>
    <definedName name="cskyiven_P_koli4estvo_dnei_F_Dim08">"="</definedName>
    <definedName name="cskyiven_P_koli4estvo_dnei_F_Dim09">"="</definedName>
    <definedName name="cskyiven_P_koli4estvo_dnei_F_Dim10">"="</definedName>
    <definedName name="cskyiven_P_koli4estvo_dnei_F_Dim11">"="</definedName>
    <definedName name="cskyiven_P_koli4estvo_dnei_F_Dim12">"="</definedName>
    <definedName name="cskyiven_P_koli4estvo_dnei_F_Dim13">"="</definedName>
    <definedName name="cskyiven_P_KP_serv_BP_Dim01">"="</definedName>
    <definedName name="cskyiven_P_KP_serv_BP_Dim02">"="</definedName>
    <definedName name="cskyiven_P_KP_serv_BP_Dim03">"="</definedName>
    <definedName name="cskyiven_P_KP_serv_BP_Dim04">"="</definedName>
    <definedName name="cskyiven_P_KP_serv_BP_Dim06">"="</definedName>
    <definedName name="cskyiven_P_KP_serv_BP_Dim07">"="</definedName>
    <definedName name="cskyiven_P_KP_serv_BP_Dim08">"="</definedName>
    <definedName name="cskyiven_P_KP_serv_BP_Dim09">"="</definedName>
    <definedName name="cskyiven_P_KP_serv_BP_Dim10">"="</definedName>
    <definedName name="cskyiven_P_KP_serv_BP_Dim11">"="</definedName>
    <definedName name="cskyiven_P_KP_serv_BP_Dim12">"="</definedName>
    <definedName name="cskyiven_P_KP_serv_BP_Dim13">"="</definedName>
    <definedName name="cskyiven_P_KP_serv_F_Dim01">"="</definedName>
    <definedName name="cskyiven_P_KP_serv_F_Dim02">"="</definedName>
    <definedName name="cskyiven_P_KP_serv_F_Dim03">"="</definedName>
    <definedName name="cskyiven_P_KP_serv_F_Dim04">"="</definedName>
    <definedName name="cskyiven_P_KP_serv_F_Dim05">"="</definedName>
    <definedName name="cskyiven_P_KP_serv_F_Dim07">"="</definedName>
    <definedName name="cskyiven_P_KP_serv_F_Dim08">"="</definedName>
    <definedName name="cskyiven_P_KP_serv_F_Dim09">"="</definedName>
    <definedName name="cskyiven_P_KP_serv_F_Dim10">"="</definedName>
    <definedName name="cskyiven_P_KP_serv_F_Dim11">"="</definedName>
    <definedName name="cskyiven_P_KP_serv_F_Dim12">"="</definedName>
    <definedName name="cskyiven_P_KP_serv_F_Dim13">"="</definedName>
    <definedName name="cskyiven_P_KP_serv_PP_kv_Dim01">"="</definedName>
    <definedName name="cskyiven_P_KP_serv_PP_kv_Dim02">"="</definedName>
    <definedName name="cskyiven_P_KP_serv_PP_kv_Dim03">"="</definedName>
    <definedName name="cskyiven_P_KP_serv_PP_kv_Dim04">"="</definedName>
    <definedName name="cskyiven_P_KP_serv_PP_kv_Dim05">"="</definedName>
    <definedName name="cskyiven_P_KP_serv_PP_kv_Dim07">"="</definedName>
    <definedName name="cskyiven_P_KP_serv_PP_kv_Dim08">"="</definedName>
    <definedName name="cskyiven_P_KP_serv_PP_kv_Dim09">"="</definedName>
    <definedName name="cskyiven_P_KP_serv_PP_kv_Dim10">"="</definedName>
    <definedName name="cskyiven_P_KP_serv_PP_kv_Dim11">"="</definedName>
    <definedName name="cskyiven_P_KP_serv_PP_kv_Dim12">"="</definedName>
    <definedName name="cskyiven_P_KP_serv_PP_kv_Dim13">"="</definedName>
    <definedName name="cskyiven_P_palyvo_BP_Dim01">"="</definedName>
    <definedName name="cskyiven_P_palyvo_BP_Dim02">"="</definedName>
    <definedName name="cskyiven_P_palyvo_BP_Dim03">"="</definedName>
    <definedName name="cskyiven_P_palyvo_BP_Dim04">"="</definedName>
    <definedName name="cskyiven_P_palyvo_BP_Dim05">"="</definedName>
    <definedName name="cskyiven_P_palyvo_BP_Dim06">"="</definedName>
    <definedName name="cskyiven_P_palyvo_BP_Dim08">"="</definedName>
    <definedName name="cskyiven_P_palyvo_BP_Dim10">"="</definedName>
    <definedName name="cskyiven_P_palyvo_BP_Dim11">"="</definedName>
    <definedName name="cskyiven_P_palyvo_BP_Dim12">"="</definedName>
    <definedName name="cskyiven_P_palyvo_BP_Dim13">"="</definedName>
    <definedName name="cskyiven_P_palyvo_F_Dim01">"="</definedName>
    <definedName name="cskyiven_P_palyvo_F_Dim02">"="</definedName>
    <definedName name="cskyiven_P_palyvo_F_Dim03">"="</definedName>
    <definedName name="cskyiven_P_palyvo_F_Dim04">"="</definedName>
    <definedName name="cskyiven_P_palyvo_F_Dim05">"="</definedName>
    <definedName name="cskyiven_P_palyvo_F_Dim06">"="</definedName>
    <definedName name="cskyiven_P_palyvo_F_Dim08">"="</definedName>
    <definedName name="cskyiven_P_palyvo_F_Dim10">"="</definedName>
    <definedName name="cskyiven_P_palyvo_F_Dim11">"="</definedName>
    <definedName name="cskyiven_P_palyvo_F_Dim12">"="</definedName>
    <definedName name="cskyiven_P_palyvo_F_Dim13">"="</definedName>
    <definedName name="cskyiven_P_palyvo_PP_kv_Dim01">"="</definedName>
    <definedName name="cskyiven_P_palyvo_PP_kv_Dim02">"="</definedName>
    <definedName name="cskyiven_P_palyvo_PP_kv_Dim03">"="</definedName>
    <definedName name="cskyiven_P_palyvo_PP_kv_Dim04">"="</definedName>
    <definedName name="cskyiven_P_palyvo_PP_kv_Dim05">"="</definedName>
    <definedName name="cskyiven_P_palyvo_PP_kv_Dim06">"="</definedName>
    <definedName name="cskyiven_P_palyvo_PP_kv_Dim08">"="</definedName>
    <definedName name="cskyiven_P_palyvo_PP_kv_Dim10">"="</definedName>
    <definedName name="cskyiven_P_palyvo_PP_kv_Dim11">"="</definedName>
    <definedName name="cskyiven_P_palyvo_PP_kv_Dim12">"="</definedName>
    <definedName name="cskyiven_P_palyvo_PP_kv_Dim13">"="</definedName>
    <definedName name="cskyiven_P_personal_BP_Dim01">"="</definedName>
    <definedName name="cskyiven_P_personal_BP_Dim02">"="</definedName>
    <definedName name="cskyiven_P_personal_BP_Dim03">"="</definedName>
    <definedName name="cskyiven_P_personal_BP_Dim04">"="</definedName>
    <definedName name="cskyiven_P_personal_BP_Dim06">"="</definedName>
    <definedName name="cskyiven_P_personal_BP_Dim08">"="</definedName>
    <definedName name="cskyiven_P_personal_BP_Dim10">"="</definedName>
    <definedName name="cskyiven_P_personal_BP_Dim11">"="</definedName>
    <definedName name="cskyiven_P_personal_BP_Dim12">"="</definedName>
    <definedName name="cskyiven_P_personal_BP_Dim13">"="</definedName>
    <definedName name="cskyiven_P_personal_F_Dim01">"="</definedName>
    <definedName name="cskyiven_P_personal_F_Dim02">"="</definedName>
    <definedName name="cskyiven_P_personal_F_Dim03">"="</definedName>
    <definedName name="cskyiven_P_personal_F_Dim04">"="</definedName>
    <definedName name="cskyiven_P_personal_F_Dim06">"="</definedName>
    <definedName name="cskyiven_P_personal_F_Dim08">"="</definedName>
    <definedName name="cskyiven_P_personal_F_Dim10">"="</definedName>
    <definedName name="cskyiven_P_personal_F_Dim11">"="</definedName>
    <definedName name="cskyiven_P_personal_F_Dim12">"="</definedName>
    <definedName name="cskyiven_P_personal_F_Dim13">"="</definedName>
    <definedName name="cskyiven_P_personal_PP_kv_Dim01">"="</definedName>
    <definedName name="cskyiven_P_personal_PP_kv_Dim02">"="</definedName>
    <definedName name="cskyiven_P_personal_PP_kv_Dim03">"="</definedName>
    <definedName name="cskyiven_P_personal_PP_kv_Dim04">"="</definedName>
    <definedName name="cskyiven_P_personal_PP_kv_Dim06">"="</definedName>
    <definedName name="cskyiven_P_personal_PP_kv_Dim08">"="</definedName>
    <definedName name="cskyiven_P_personal_PP_kv_Dim10">"="</definedName>
    <definedName name="cskyiven_P_personal_PP_kv_Dim11">"="</definedName>
    <definedName name="cskyiven_P_personal_PP_kv_Dim12">"="</definedName>
    <definedName name="cskyiven_P_personal_PP_kv_Dim13">"="</definedName>
    <definedName name="cskyiven_P_remont_BP_Dim01">"="</definedName>
    <definedName name="cskyiven_P_remont_BP_Dim02">"="</definedName>
    <definedName name="cskyiven_P_remont_BP_Dim03">"="</definedName>
    <definedName name="cskyiven_P_remont_BP_Dim04">"="</definedName>
    <definedName name="cskyiven_P_remont_BP_Dim06">"="</definedName>
    <definedName name="cskyiven_P_remont_BP_Dim08">"="</definedName>
    <definedName name="cskyiven_P_remont_BP_Dim10">"="</definedName>
    <definedName name="cskyiven_P_remont_BP_Dim11">"="</definedName>
    <definedName name="cskyiven_P_remont_BP_Dim12">"="</definedName>
    <definedName name="cskyiven_P_remont_BP_Dim13">"="</definedName>
    <definedName name="cskyiven_P_remont_F_Dim01">"="</definedName>
    <definedName name="cskyiven_P_remont_F_Dim02">"="</definedName>
    <definedName name="cskyiven_P_remont_F_Dim03">"="</definedName>
    <definedName name="cskyiven_P_remont_F_Dim04">"="</definedName>
    <definedName name="cskyiven_P_remont_F_Dim06">"="</definedName>
    <definedName name="cskyiven_P_remont_F_Dim08">"="</definedName>
    <definedName name="cskyiven_P_remont_F_Dim10">"="</definedName>
    <definedName name="cskyiven_P_remont_F_Dim11">"="</definedName>
    <definedName name="cskyiven_P_remont_F_Dim12">"="</definedName>
    <definedName name="cskyiven_P_remont_F_Dim13">"="</definedName>
    <definedName name="cskyiven_P_remont_PP_kv_Dim01">"="</definedName>
    <definedName name="cskyiven_P_remont_PP_kv_Dim02">"="</definedName>
    <definedName name="cskyiven_P_remont_PP_kv_Dim03">"="</definedName>
    <definedName name="cskyiven_P_remont_PP_kv_Dim04">"="</definedName>
    <definedName name="cskyiven_P_remont_PP_kv_Dim06">"="</definedName>
    <definedName name="cskyiven_P_remont_PP_kv_Dim08">"="</definedName>
    <definedName name="cskyiven_P_remont_PP_kv_Dim10">"="</definedName>
    <definedName name="cskyiven_P_remont_PP_kv_Dim11">"="</definedName>
    <definedName name="cskyiven_P_remont_PP_kv_Dim12">"="</definedName>
    <definedName name="cskyiven_P_remont_PP_kv_Dim13">"="</definedName>
    <definedName name="cskyiven_P_RuhKI_BP_Dim01">"="</definedName>
    <definedName name="cskyiven_P_RuhKI_BP_Dim02">"="</definedName>
    <definedName name="cskyiven_P_RuhKI_BP_Dim03">"="</definedName>
    <definedName name="cskyiven_P_RuhKI_BP_Dim04">"="</definedName>
    <definedName name="cskyiven_P_RuhKI_BP_Dim05">"="</definedName>
    <definedName name="cskyiven_P_RuhKI_BP_Dim07">"="</definedName>
    <definedName name="cskyiven_P_RuhKI_BP_Dim09">"="</definedName>
    <definedName name="cskyiven_P_RuhKI_BP_Dim10">"="</definedName>
    <definedName name="cskyiven_P_RuhKI_BP_Dim11">"="</definedName>
    <definedName name="cskyiven_P_RuhKI_BP_Dim12">"="</definedName>
    <definedName name="cskyiven_P_RuhKI_F_Dim01">"="</definedName>
    <definedName name="cskyiven_P_RuhKI_F_Dim02">"="</definedName>
    <definedName name="cskyiven_P_RuhKI_F_Dim03">"="</definedName>
    <definedName name="cskyiven_P_RuhKI_F_Dim04">"="</definedName>
    <definedName name="cskyiven_P_RuhKI_F_Dim05">"="</definedName>
    <definedName name="cskyiven_P_RuhKI_F_Dim07">"="</definedName>
    <definedName name="cskyiven_P_RuhKI_F_Dim09">"="</definedName>
    <definedName name="cskyiven_P_RuhKI_F_Dim10">"="</definedName>
    <definedName name="cskyiven_P_RuhKI_F_Dim11">"="</definedName>
    <definedName name="cskyiven_P_RuhKI_F_Dim12">"="</definedName>
    <definedName name="cskyiven_P_RuhKI_PP_kv_Dim01">"="</definedName>
    <definedName name="cskyiven_P_RuhKI_PP_kv_Dim02">"="</definedName>
    <definedName name="cskyiven_P_RuhKI_PP_kv_Dim03">"="</definedName>
    <definedName name="cskyiven_P_RuhKI_PP_kv_Dim04">"="</definedName>
    <definedName name="cskyiven_P_RuhKI_PP_kv_Dim05">"="</definedName>
    <definedName name="cskyiven_P_RuhKI_PP_kv_Dim07">"="</definedName>
    <definedName name="cskyiven_P_RuhKI_PP_kv_Dim09">"="</definedName>
    <definedName name="cskyiven_P_RuhKI_PP_kv_Dim10">"="</definedName>
    <definedName name="cskyiven_P_RuhKI_PP_kv_Dim11">"="</definedName>
    <definedName name="cskyiven_P_RuhKI_PP_kv_Dim12">"="</definedName>
    <definedName name="cskyiven_P_SF_doh_F_Dim01">"="</definedName>
    <definedName name="cskyiven_P_SF_doh_F_Dim02">"="</definedName>
    <definedName name="cskyiven_P_SF_doh_F_Dim03">"="</definedName>
    <definedName name="cskyiven_P_SF_doh_F_Dim05">"="</definedName>
    <definedName name="cskyiven_P_SF_doh_F_Dim07">"="</definedName>
    <definedName name="cskyiven_P_SF_doh_F_Dim09">"="</definedName>
    <definedName name="cskyiven_P_SF_doh_F_Dim10">"="</definedName>
    <definedName name="cskyiven_P_SF_doh_F_Dim11">"="</definedName>
    <definedName name="cskyiven_P_SF_doh_F_Dim12">"="</definedName>
    <definedName name="cskyiven_P_SF_doh_F_Dim14">"="</definedName>
    <definedName name="cskyiven_P_SF_doh_PP_Dim01">"="</definedName>
    <definedName name="cskyiven_P_SF_doh_PP_Dim02">"="</definedName>
    <definedName name="cskyiven_P_SF_doh_PP_Dim03">"="</definedName>
    <definedName name="cskyiven_P_SF_doh_PP_Dim05">"="</definedName>
    <definedName name="cskyiven_P_SF_doh_PP_Dim07">"="</definedName>
    <definedName name="cskyiven_P_SF_doh_PP_Dim09">"="</definedName>
    <definedName name="cskyiven_P_SF_doh_PP_Dim10">"="</definedName>
    <definedName name="cskyiven_P_SF_doh_PP_Dim11">"="</definedName>
    <definedName name="cskyiven_P_SF_doh_PP_Dim12">"="</definedName>
    <definedName name="cskyiven_P_SF_doh_PP_Dim14">"="</definedName>
    <definedName name="cskyiven_P_SF_vytr_F_Dim01">"="</definedName>
    <definedName name="cskyiven_P_SF_vytr_F_Dim02">"="</definedName>
    <definedName name="cskyiven_P_SF_vytr_F_Dim03">"="</definedName>
    <definedName name="cskyiven_P_SF_vytr_F_Dim05">"="</definedName>
    <definedName name="cskyiven_P_SF_vytr_F_Dim06">"="</definedName>
    <definedName name="cskyiven_P_SF_vytr_F_Dim07">"="</definedName>
    <definedName name="cskyiven_P_SF_vytr_F_Dim08">"="</definedName>
    <definedName name="cskyiven_P_SF_vytr_F_Dim09">"="</definedName>
    <definedName name="cskyiven_P_SF_vytr_F_Dim10">"="</definedName>
    <definedName name="cskyiven_P_SF_vytr_F_Dim11">"="</definedName>
    <definedName name="cskyiven_P_SF_vytr_F_Dim13">"="</definedName>
    <definedName name="cskyiven_P_SF_vytr_PP_Dim01">"="</definedName>
    <definedName name="cskyiven_P_SF_vytr_PP_Dim02">"="</definedName>
    <definedName name="cskyiven_P_SF_vytr_PP_Dim03">"="</definedName>
    <definedName name="cskyiven_P_SF_vytr_PP_Dim05">"="</definedName>
    <definedName name="cskyiven_P_SF_vytr_PP_Dim06">"="</definedName>
    <definedName name="cskyiven_P_SF_vytr_PP_Dim07">"="</definedName>
    <definedName name="cskyiven_P_SF_vytr_PP_Dim08">"="</definedName>
    <definedName name="cskyiven_P_SF_vytr_PP_Dim09">"="</definedName>
    <definedName name="cskyiven_P_SF_vytr_PP_Dim10">"="</definedName>
    <definedName name="cskyiven_P_SF_vytr_PP_Dim11">"="</definedName>
    <definedName name="cskyiven_P_SF_vytr_PP_Dim13">"="</definedName>
    <definedName name="cskyiven_P_TEP_BPfil_Dim01">"="</definedName>
    <definedName name="cskyiven_P_TEP_BPfil_Dim02">"="</definedName>
    <definedName name="cskyiven_P_TEP_BPfil_Dim03">"="</definedName>
    <definedName name="cskyiven_P_TEP_BPfil_Dim04">"="</definedName>
    <definedName name="cskyiven_P_TEP_BPfil_Dim05">"="</definedName>
    <definedName name="cskyiven_P_TEP_BPfil_Dim06">"="</definedName>
    <definedName name="cskyiven_P_TEP_BPfil_Dim07">"="</definedName>
    <definedName name="cskyiven_P_TEP_BPfil_Dim08">"="</definedName>
    <definedName name="cskyiven_P_TEP_BPfil_Dim09">"="</definedName>
    <definedName name="cskyiven_P_TEP_BPfil_Dim10">"="</definedName>
    <definedName name="cskyiven_P_TEP_BPfil_Dim11">"="</definedName>
    <definedName name="cskyiven_P_TEP_BPfil_Dim12">"="</definedName>
    <definedName name="cskyiven_P_TEP_Ffil_Dim01">"="</definedName>
    <definedName name="cskyiven_P_TEP_Ffil_Dim02">"="</definedName>
    <definedName name="cskyiven_P_TEP_Ffil_Dim03">"="</definedName>
    <definedName name="cskyiven_P_TEP_Ffil_Dim04">"="</definedName>
    <definedName name="cskyiven_P_TEP_Ffil_Dim05">"="</definedName>
    <definedName name="cskyiven_P_TEP_Ffil_Dim06">"="</definedName>
    <definedName name="cskyiven_P_TEP_Ffil_Dim07">"="</definedName>
    <definedName name="cskyiven_P_TEP_Ffil_Dim08">"="</definedName>
    <definedName name="cskyiven_P_TEP_Ffil_Dim09">"="</definedName>
    <definedName name="cskyiven_P_TEP_Ffil_Dim10">"="</definedName>
    <definedName name="cskyiven_P_TEP_Ffil_Dim11">"="</definedName>
    <definedName name="cskyiven_P_TEP_Ffil_Dim12">"="</definedName>
    <definedName name="cskyiven_P_TEP_PPfil_kv_Dim01">"="</definedName>
    <definedName name="cskyiven_P_TEP_PPfil_kv_Dim02">"="</definedName>
    <definedName name="cskyiven_P_TEP_PPfil_kv_Dim03">"="</definedName>
    <definedName name="cskyiven_P_TEP_PPfil_kv_Dim04">"="</definedName>
    <definedName name="cskyiven_P_TEP_PPfil_kv_Dim05">"="</definedName>
    <definedName name="cskyiven_P_TEP_PPfil_kv_Dim06">"="</definedName>
    <definedName name="cskyiven_P_TEP_PPfil_kv_Dim07">"="</definedName>
    <definedName name="cskyiven_P_TEP_PPfil_kv_Dim08">"="</definedName>
    <definedName name="cskyiven_P_TEP_PPfil_kv_Dim09">"="</definedName>
    <definedName name="cskyiven_P_TEP_PPfil_kv_Dim10">"="</definedName>
    <definedName name="cskyiven_P_TEP_PPfil_kv_Dim11">"="</definedName>
    <definedName name="cskyiven_P_TEP_PPfil_kv_Dim12">"="</definedName>
    <definedName name="cskyiven_P_Vyr_Pok_BP_Dim01">"="</definedName>
    <definedName name="cskyiven_P_Vyr_Pok_BP_Dim02">"="</definedName>
    <definedName name="cskyiven_P_Vyr_Pok_BP_Dim03">"="</definedName>
    <definedName name="cskyiven_P_Vyr_Pok_BP_Dim04">"="</definedName>
    <definedName name="cskyiven_P_Vyr_Pok_BP_Dim06">"="</definedName>
    <definedName name="cskyiven_P_Vyr_Pok_BP_Dim07">"="</definedName>
    <definedName name="cskyiven_P_Vyr_Pok_BP_Dim08">"="</definedName>
    <definedName name="cskyiven_P_Vyr_Pok_BP_Dim09">"="</definedName>
    <definedName name="cskyiven_P_Vyr_Pok_BP_Dim10">"="</definedName>
    <definedName name="cskyiven_P_Vyr_Pok_BP_Dim11">"="</definedName>
    <definedName name="cskyiven_P_Vyr_Pok_BP_Dim12">"="</definedName>
    <definedName name="cskyiven_P_Vyr_Pok_BP_Dim13">"="</definedName>
    <definedName name="cskyiven_P_Vyr_Pok_F_Dim01">"="</definedName>
    <definedName name="cskyiven_P_Vyr_Pok_F_Dim02">"="</definedName>
    <definedName name="cskyiven_P_Vyr_Pok_F_Dim03">"="</definedName>
    <definedName name="cskyiven_P_Vyr_Pok_F_Dim04">"="</definedName>
    <definedName name="cskyiven_P_Vyr_Pok_F_Dim06">"="</definedName>
    <definedName name="cskyiven_P_Vyr_Pok_F_Dim07">"="</definedName>
    <definedName name="cskyiven_P_Vyr_Pok_F_Dim08">"="</definedName>
    <definedName name="cskyiven_P_Vyr_Pok_F_Dim09">"="</definedName>
    <definedName name="cskyiven_P_Vyr_Pok_F_Dim10">"="</definedName>
    <definedName name="cskyiven_P_Vyr_Pok_F_Dim11">"="</definedName>
    <definedName name="cskyiven_P_Vyr_Pok_F_Dim12">"="</definedName>
    <definedName name="cskyiven_P_Vyr_Pok_F_Dim13">"="</definedName>
    <definedName name="cskyiven_P_Vyr_Pok_PP_kv_Dim01">"="</definedName>
    <definedName name="cskyiven_P_Vyr_Pok_PP_kv_Dim02">"="</definedName>
    <definedName name="cskyiven_P_Vyr_Pok_PP_kv_Dim03">"="</definedName>
    <definedName name="cskyiven_P_Vyr_Pok_PP_kv_Dim04">"="</definedName>
    <definedName name="cskyiven_P_Vyr_Pok_PP_kv_Dim07">"="</definedName>
    <definedName name="cskyiven_P_Vyr_Pok_PP_kv_Dim08">"="</definedName>
    <definedName name="cskyiven_P_Vyr_Pok_PP_kv_Dim09">"="</definedName>
    <definedName name="cskyiven_P_Vyr_Pok_PP_kv_Dim10">"="</definedName>
    <definedName name="cskyiven_P_Vyr_Pok_PP_kv_Dim11">"="</definedName>
    <definedName name="cskyiven_P_Vyr_Pok_PP_kv_Dim12">"="</definedName>
    <definedName name="cskyiven_P_Vyr_Pok_PP_kv_Dim13">"="</definedName>
    <definedName name="cskyiven_P_Vyr_Pok_PP_kv_Dim14">"="</definedName>
    <definedName name="csLocalConsolidationOnSubmit">1</definedName>
    <definedName name="csRefreshOnOpen">1</definedName>
    <definedName name="csRefreshOnRotate">1</definedName>
    <definedName name="currency">#REF!</definedName>
    <definedName name="d">[14]!d</definedName>
    <definedName name="DATA1">'[19]загальна 50'!#REF!</definedName>
    <definedName name="DATA10">'[19]загальна 50'!#REF!</definedName>
    <definedName name="DATA11">'[19]загальна 50'!#REF!</definedName>
    <definedName name="DATA12">'[19]загальна 50'!#REF!</definedName>
    <definedName name="DATA13">#REF!</definedName>
    <definedName name="DATA14">#REF!</definedName>
    <definedName name="DATA15">#REF!</definedName>
    <definedName name="DATA16">#REF!</definedName>
    <definedName name="DATA2">#REF!</definedName>
    <definedName name="DATA3">'[19]загальна 50'!#REF!</definedName>
    <definedName name="DATA4">#REF!</definedName>
    <definedName name="DATA5">'[19]загальна 50'!#REF!</definedName>
    <definedName name="DATA6">#REF!</definedName>
    <definedName name="DATA7">#REF!</definedName>
    <definedName name="DATA8">'[19]загальна 50'!#REF!</definedName>
    <definedName name="DATA9">'[19]загальна 50'!#REF!</definedName>
    <definedName name="DataDir">[2]Ini!$C$6</definedName>
    <definedName name="DataLevels">[20]Ini!$C$47:$C$49</definedName>
    <definedName name="DataPath">[2]Ini!$C$5</definedName>
    <definedName name="Dep_Full">[2]Філіали!$D$2:$D$20</definedName>
    <definedName name="Dep_Name">[2]Філіали!$C$2:$C$20</definedName>
    <definedName name="DepT">'[2]Типи філіалів'!$A$2:$A$3</definedName>
    <definedName name="DepType">[2]Філіали!$E$2:$E$17</definedName>
    <definedName name="DepTypeName">'[2]Типи філіалів'!$B$2:$B$3</definedName>
    <definedName name="DLv0">[2]Формати!$B$10:$D$10</definedName>
    <definedName name="e" localSheetId="6">{#N/A,#N/A,TRUE,"попередні"}</definedName>
    <definedName name="e" localSheetId="7">{#N/A,#N/A,TRUE,"попередні"}</definedName>
    <definedName name="e" localSheetId="11">{#N/A,#N/A,TRUE,"попередні"}</definedName>
    <definedName name="e" localSheetId="10">{#N/A,#N/A,TRUE,"попередні"}</definedName>
    <definedName name="e" localSheetId="9">{#N/A,#N/A,TRUE,"попередні"}</definedName>
    <definedName name="e" localSheetId="8">{#N/A,#N/A,TRUE,"попередні"}</definedName>
    <definedName name="e" localSheetId="3">{#N/A,#N/A,TRUE,"попередні"}</definedName>
    <definedName name="e" localSheetId="14">{#N/A,#N/A,TRUE,"попередні"}</definedName>
    <definedName name="e" localSheetId="2">{#N/A,#N/A,TRUE,"попередні"}</definedName>
    <definedName name="e" localSheetId="13">{#N/A,#N/A,TRUE,"попередні"}</definedName>
    <definedName name="e" localSheetId="1">{#N/A,#N/A,TRUE,"попередні"}</definedName>
    <definedName name="e" localSheetId="12">{#N/A,#N/A,TRUE,"попередні"}</definedName>
    <definedName name="e" localSheetId="0">{#N/A,#N/A,TRUE,"попередні"}</definedName>
    <definedName name="e" localSheetId="4">{#N/A,#N/A,TRUE,"попередні"}</definedName>
    <definedName name="e" localSheetId="5">{#N/A,#N/A,TRUE,"попередні"}</definedName>
    <definedName name="e">{#N/A,#N/A,TRUE,"попередні"}</definedName>
    <definedName name="ee">[14]!ee</definedName>
    <definedName name="ekymay">[14]!ekymay</definedName>
    <definedName name="Electro">[2]Ini!$C$53</definedName>
    <definedName name="ElectroCell">[2]Ini!$C$53</definedName>
    <definedName name="ElectroTeplo1">[2]Ini!$C$55</definedName>
    <definedName name="ElectroTeplo1Cell">[2]Ini!$C$55</definedName>
    <definedName name="ElectroTeplo2">[2]Ini!$C$56</definedName>
    <definedName name="ElectroTeplo2Cell">[2]Ini!$C$56</definedName>
    <definedName name="email">#REF!</definedName>
    <definedName name="ew">[14]!ew</definedName>
    <definedName name="Excel_BuiltIn_Criteria">#REF!</definedName>
    <definedName name="Excel_BuiltIn_Database">#REF!</definedName>
    <definedName name="Excel_BuiltIn_Extract">#REF!</definedName>
    <definedName name="Excel_BuiltIn_Print_Area_1">#REF!</definedName>
    <definedName name="Excel_BuiltIn_Print_Area_3">#REF!</definedName>
    <definedName name="Excel_BuiltIn_Print_Area_9">#REF!</definedName>
    <definedName name="Excel_BuiltIn_Print_Titles_2_1">#REF!</definedName>
    <definedName name="ExternalData2">[2]Плани!$A$1:$E$3</definedName>
    <definedName name="f">'[21]3 утв.'!$F$1:$H$65536,'[21]3 утв.'!$P$1:$AQ$65536</definedName>
    <definedName name="fghjh">'[22]ат_на 2004_витрати_1'!#REF!</definedName>
    <definedName name="FinDAte">#REF!</definedName>
    <definedName name="firm">#REF!</definedName>
    <definedName name="FirstDataRow">[2]Ini!$C$7</definedName>
    <definedName name="footer">#REF!</definedName>
    <definedName name="ForDebug">#REF!</definedName>
    <definedName name="Format">[2]Ini!$C$57</definedName>
    <definedName name="FormatCell">[2]Ini!$C$57</definedName>
    <definedName name="G">[14]!g</definedName>
    <definedName name="GER">[14]!GER</definedName>
    <definedName name="gg">[14]!gg</definedName>
    <definedName name="ggg">#REF!</definedName>
    <definedName name="group">#REF!</definedName>
    <definedName name="h">[14]!h</definedName>
    <definedName name="Heading">[2]Ini!$C$8</definedName>
    <definedName name="hhhhh">[14]!hhhhh</definedName>
    <definedName name="hopok">[14]!hopok</definedName>
    <definedName name="HTML_CodePage" hidden="1">1251</definedName>
    <definedName name="HTML_Control" localSheetId="6" hidden="1">{"'таб 21'!$A$1:$U$24","'таб 21'!$A$1:$U$1"}</definedName>
    <definedName name="HTML_Control" localSheetId="7" hidden="1">{"'таб 21'!$A$1:$U$24","'таб 21'!$A$1:$U$1"}</definedName>
    <definedName name="HTML_Control" localSheetId="11" hidden="1">{"'таб 21'!$A$1:$U$24","'таб 21'!$A$1:$U$1"}</definedName>
    <definedName name="HTML_Control" localSheetId="10" hidden="1">{"'таб 21'!$A$1:$U$24","'таб 21'!$A$1:$U$1"}</definedName>
    <definedName name="HTML_Control" localSheetId="9" hidden="1">{"'таб 21'!$A$1:$U$24","'таб 21'!$A$1:$U$1"}</definedName>
    <definedName name="HTML_Control" localSheetId="8" hidden="1">{"'таб 21'!$A$1:$U$24","'таб 21'!$A$1:$U$1"}</definedName>
    <definedName name="HTML_Control" localSheetId="3" hidden="1">{"'таб 21'!$A$1:$U$24","'таб 21'!$A$1:$U$1"}</definedName>
    <definedName name="HTML_Control" localSheetId="14" hidden="1">{"'таб 21'!$A$1:$U$24","'таб 21'!$A$1:$U$1"}</definedName>
    <definedName name="HTML_Control" localSheetId="2" hidden="1">{"'таб 21'!$A$1:$U$24","'таб 21'!$A$1:$U$1"}</definedName>
    <definedName name="HTML_Control" localSheetId="13" hidden="1">{"'таб 21'!$A$1:$U$24","'таб 21'!$A$1:$U$1"}</definedName>
    <definedName name="HTML_Control" localSheetId="1" hidden="1">{"'таб 21'!$A$1:$U$24","'таб 21'!$A$1:$U$1"}</definedName>
    <definedName name="HTML_Control" localSheetId="12" hidden="1">{"'таб 21'!$A$1:$U$24","'таб 21'!$A$1:$U$1"}</definedName>
    <definedName name="HTML_Control" localSheetId="0" hidden="1">{"'таб 21'!$A$1:$U$24","'таб 21'!$A$1:$U$1"}</definedName>
    <definedName name="HTML_Control" localSheetId="4" hidden="1">{"'таб 21'!$A$1:$U$24","'таб 21'!$A$1:$U$1"}</definedName>
    <definedName name="HTML_Control" localSheetId="5" hidden="1">{"'таб 21'!$A$1:$U$24","'таб 21'!$A$1:$U$1"}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">[14]!i</definedName>
    <definedName name="ID_201301">'[23]2013'!$A$3:$A$252</definedName>
    <definedName name="ID_201302">'[23]2013'!$C$3:$C$252</definedName>
    <definedName name="ID_201303">'[23]2013'!$E$3:$E$252</definedName>
    <definedName name="ID_201304">'[23]2013'!$G$3:$G$252</definedName>
    <definedName name="ID_201305">'[23]2013'!$I$3:$I$252</definedName>
    <definedName name="ID_201306">'[23]2013'!$K$3:$K$252</definedName>
    <definedName name="ID_201307">'[23]2013'!$M$3:$M$252</definedName>
    <definedName name="ID_201308">'[23]2013'!$O$3:$O$252</definedName>
    <definedName name="ID_201309">'[23]2013'!$Q$3:$Q$252</definedName>
    <definedName name="ID_201310">'[23]2013'!$S$3:$S$252</definedName>
    <definedName name="ID_201311">'[23]2013'!$U$3:$U$252</definedName>
    <definedName name="ID_201312">'[23]2013'!$W$3:$W$252</definedName>
    <definedName name="ID_201401">'[23]2014'!$A$3:$A$252</definedName>
    <definedName name="ID_201402">'[23]2014'!$C$3:$C$252</definedName>
    <definedName name="ID_201403">'[23]2014'!$E$3:$E$252</definedName>
    <definedName name="ID_201404">'[23]2014'!$G$3:$G$252</definedName>
    <definedName name="ID_201405">'[23]2014'!$I$3:$I$252</definedName>
    <definedName name="ID_201406">'[23]2014'!$K$3:$K$252</definedName>
    <definedName name="ID_201407">'[23]2014'!$M$3:$M$252</definedName>
    <definedName name="ID_201408">'[23]2014'!$O$3:$O$252</definedName>
    <definedName name="ID_201409">'[23]2014'!$Q$3:$Q$252</definedName>
    <definedName name="ID_201410">'[23]2014'!$S$3:$S$252</definedName>
    <definedName name="ID_201411">'[23]2014'!$U$3:$U$252</definedName>
    <definedName name="ID_201412">'[23]2014'!$W$3:$W$252</definedName>
    <definedName name="ID_201501">'[23]2015'!$A$3:$A$252</definedName>
    <definedName name="ID_201502">'[23]2015'!$C$3:$C$252</definedName>
    <definedName name="ID_201503">'[23]2015'!$E$3:$E$252</definedName>
    <definedName name="ID_201504">'[23]2015'!$G$3:$G$252</definedName>
    <definedName name="ID_201505">'[23]2015'!$I$3:$I$252</definedName>
    <definedName name="ID_201506">'[23]2015'!$K$3:$K$252</definedName>
    <definedName name="ID_201507">'[23]2015'!$M$3:$M$252</definedName>
    <definedName name="ID_201508">'[23]2015'!$O$3:$O$252</definedName>
    <definedName name="ID_201509">'[23]2015'!$Q$3:$Q$252</definedName>
    <definedName name="ID_201510">'[23]2015'!$S$3:$S$252</definedName>
    <definedName name="ID_201511">'[23]2015'!$U$3:$U$252</definedName>
    <definedName name="id_dep">[2]Філіали!$B$2:$B$20</definedName>
    <definedName name="id_p">[2]Періоди!$A$2:$A$35</definedName>
    <definedName name="Id_TypeList">'[24]типи данних філії'!#REF!</definedName>
    <definedName name="ii" localSheetId="6">{"'таб 21'!$A$1:$U$24","'таб 21'!$A$1:$U$1"}</definedName>
    <definedName name="ii" localSheetId="7">{"'таб 21'!$A$1:$U$24","'таб 21'!$A$1:$U$1"}</definedName>
    <definedName name="ii" localSheetId="11">{"'таб 21'!$A$1:$U$24","'таб 21'!$A$1:$U$1"}</definedName>
    <definedName name="ii" localSheetId="10">{"'таб 21'!$A$1:$U$24","'таб 21'!$A$1:$U$1"}</definedName>
    <definedName name="ii" localSheetId="9">{"'таб 21'!$A$1:$U$24","'таб 21'!$A$1:$U$1"}</definedName>
    <definedName name="ii" localSheetId="8">{"'таб 21'!$A$1:$U$24","'таб 21'!$A$1:$U$1"}</definedName>
    <definedName name="ii" localSheetId="3">{"'таб 21'!$A$1:$U$24","'таб 21'!$A$1:$U$1"}</definedName>
    <definedName name="ii" localSheetId="14">{"'таб 21'!$A$1:$U$24","'таб 21'!$A$1:$U$1"}</definedName>
    <definedName name="ii" localSheetId="2">{"'таб 21'!$A$1:$U$24","'таб 21'!$A$1:$U$1"}</definedName>
    <definedName name="ii" localSheetId="13">{"'таб 21'!$A$1:$U$24","'таб 21'!$A$1:$U$1"}</definedName>
    <definedName name="ii" localSheetId="1">{"'таб 21'!$A$1:$U$24","'таб 21'!$A$1:$U$1"}</definedName>
    <definedName name="ii" localSheetId="12">{"'таб 21'!$A$1:$U$24","'таб 21'!$A$1:$U$1"}</definedName>
    <definedName name="ii" localSheetId="0">{"'таб 21'!$A$1:$U$24","'таб 21'!$A$1:$U$1"}</definedName>
    <definedName name="ii" localSheetId="4">{"'таб 21'!$A$1:$U$24","'таб 21'!$A$1:$U$1"}</definedName>
    <definedName name="ii" localSheetId="5">{"'таб 21'!$A$1:$U$24","'таб 21'!$A$1:$U$1"}</definedName>
    <definedName name="ii">{"'таб 21'!$A$1:$U$24","'таб 21'!$A$1:$U$1"}</definedName>
    <definedName name="iii_contr" localSheetId="6" hidden="1">{"'таб 21'!$A$1:$U$24","'таб 21'!$A$1:$U$1"}</definedName>
    <definedName name="iii_contr" localSheetId="7" hidden="1">{"'таб 21'!$A$1:$U$24","'таб 21'!$A$1:$U$1"}</definedName>
    <definedName name="iii_contr" localSheetId="11" hidden="1">{"'таб 21'!$A$1:$U$24","'таб 21'!$A$1:$U$1"}</definedName>
    <definedName name="iii_contr" localSheetId="10" hidden="1">{"'таб 21'!$A$1:$U$24","'таб 21'!$A$1:$U$1"}</definedName>
    <definedName name="iii_contr" localSheetId="9" hidden="1">{"'таб 21'!$A$1:$U$24","'таб 21'!$A$1:$U$1"}</definedName>
    <definedName name="iii_contr" localSheetId="8" hidden="1">{"'таб 21'!$A$1:$U$24","'таб 21'!$A$1:$U$1"}</definedName>
    <definedName name="iii_contr" localSheetId="3" hidden="1">{"'таб 21'!$A$1:$U$24","'таб 21'!$A$1:$U$1"}</definedName>
    <definedName name="iii_contr" localSheetId="14" hidden="1">{"'таб 21'!$A$1:$U$24","'таб 21'!$A$1:$U$1"}</definedName>
    <definedName name="iii_contr" localSheetId="2" hidden="1">{"'таб 21'!$A$1:$U$24","'таб 21'!$A$1:$U$1"}</definedName>
    <definedName name="iii_contr" localSheetId="13" hidden="1">{"'таб 21'!$A$1:$U$24","'таб 21'!$A$1:$U$1"}</definedName>
    <definedName name="iii_contr" localSheetId="1" hidden="1">{"'таб 21'!$A$1:$U$24","'таб 21'!$A$1:$U$1"}</definedName>
    <definedName name="iii_contr" localSheetId="12" hidden="1">{"'таб 21'!$A$1:$U$24","'таб 21'!$A$1:$U$1"}</definedName>
    <definedName name="iii_contr" localSheetId="0" hidden="1">{"'таб 21'!$A$1:$U$24","'таб 21'!$A$1:$U$1"}</definedName>
    <definedName name="iii_contr" localSheetId="4" hidden="1">{"'таб 21'!$A$1:$U$24","'таб 21'!$A$1:$U$1"}</definedName>
    <definedName name="iii_contr" localSheetId="5" hidden="1">{"'таб 21'!$A$1:$U$24","'таб 21'!$A$1:$U$1"}</definedName>
    <definedName name="iii_contr" hidden="1">{"'таб 21'!$A$1:$U$24","'таб 21'!$A$1:$U$1"}</definedName>
    <definedName name="Intercompany">#REF!</definedName>
    <definedName name="j">[14]!j</definedName>
    <definedName name="k">[14]!k</definedName>
    <definedName name="Katya">[14]!Katya</definedName>
    <definedName name="KBCN" localSheetId="6" hidden="1">{#N/A,#N/A,FALSE,"9PS0"}</definedName>
    <definedName name="KBCN" localSheetId="7" hidden="1">{#N/A,#N/A,FALSE,"9PS0"}</definedName>
    <definedName name="KBCN" localSheetId="11" hidden="1">{#N/A,#N/A,FALSE,"9PS0"}</definedName>
    <definedName name="KBCN" localSheetId="10" hidden="1">{#N/A,#N/A,FALSE,"9PS0"}</definedName>
    <definedName name="KBCN" localSheetId="9" hidden="1">{#N/A,#N/A,FALSE,"9PS0"}</definedName>
    <definedName name="KBCN" localSheetId="8" hidden="1">{#N/A,#N/A,FALSE,"9PS0"}</definedName>
    <definedName name="KBCN" localSheetId="3" hidden="1">{#N/A,#N/A,FALSE,"9PS0"}</definedName>
    <definedName name="KBCN" localSheetId="14" hidden="1">{#N/A,#N/A,FALSE,"9PS0"}</definedName>
    <definedName name="KBCN" localSheetId="2" hidden="1">{#N/A,#N/A,FALSE,"9PS0"}</definedName>
    <definedName name="KBCN" localSheetId="13" hidden="1">{#N/A,#N/A,FALSE,"9PS0"}</definedName>
    <definedName name="KBCN" localSheetId="1" hidden="1">{#N/A,#N/A,FALSE,"9PS0"}</definedName>
    <definedName name="KBCN" localSheetId="12" hidden="1">{#N/A,#N/A,FALSE,"9PS0"}</definedName>
    <definedName name="KBCN" localSheetId="0" hidden="1">{#N/A,#N/A,FALSE,"9PS0"}</definedName>
    <definedName name="KBCN" localSheetId="4" hidden="1">{#N/A,#N/A,FALSE,"9PS0"}</definedName>
    <definedName name="KBCN" localSheetId="5" hidden="1">{#N/A,#N/A,FALSE,"9PS0"}</definedName>
    <definedName name="KBCN" hidden="1">{#N/A,#N/A,FALSE,"9PS0"}</definedName>
    <definedName name="kkkk">[14]!kkkk</definedName>
    <definedName name="kod">[2]Періоди!$B$2:$B$35</definedName>
    <definedName name="koef_e_EZ">[2]KOEF!$E$2</definedName>
    <definedName name="koef_e_T5">[25]KOEF!$C$2</definedName>
    <definedName name="koef_e_T6">[25]KOEF!$D$2</definedName>
    <definedName name="koefE_1.1.1.">#REF!</definedName>
    <definedName name="koefE_1.1.2.">#REF!</definedName>
    <definedName name="koefE_1_1_1_">#REF!</definedName>
    <definedName name="koefE_1_1_2_">#REF!</definedName>
    <definedName name="koefT_1.2.">#REF!</definedName>
    <definedName name="koefT_1_2_">#REF!</definedName>
    <definedName name="kot" localSheetId="6" hidden="1">{#N/A,#N/A,FALSE,"9PS0"}</definedName>
    <definedName name="kot" localSheetId="7" hidden="1">{#N/A,#N/A,FALSE,"9PS0"}</definedName>
    <definedName name="kot" localSheetId="11" hidden="1">{#N/A,#N/A,FALSE,"9PS0"}</definedName>
    <definedName name="kot" localSheetId="10" hidden="1">{#N/A,#N/A,FALSE,"9PS0"}</definedName>
    <definedName name="kot" localSheetId="9" hidden="1">{#N/A,#N/A,FALSE,"9PS0"}</definedName>
    <definedName name="kot" localSheetId="8" hidden="1">{#N/A,#N/A,FALSE,"9PS0"}</definedName>
    <definedName name="kot" localSheetId="3" hidden="1">{#N/A,#N/A,FALSE,"9PS0"}</definedName>
    <definedName name="kot" localSheetId="14" hidden="1">{#N/A,#N/A,FALSE,"9PS0"}</definedName>
    <definedName name="kot" localSheetId="2" hidden="1">{#N/A,#N/A,FALSE,"9PS0"}</definedName>
    <definedName name="kot" localSheetId="13" hidden="1">{#N/A,#N/A,FALSE,"9PS0"}</definedName>
    <definedName name="kot" localSheetId="1" hidden="1">{#N/A,#N/A,FALSE,"9PS0"}</definedName>
    <definedName name="kot" localSheetId="12" hidden="1">{#N/A,#N/A,FALSE,"9PS0"}</definedName>
    <definedName name="kot" localSheetId="0" hidden="1">{#N/A,#N/A,FALSE,"9PS0"}</definedName>
    <definedName name="kot" localSheetId="4" hidden="1">{#N/A,#N/A,FALSE,"9PS0"}</definedName>
    <definedName name="kot" localSheetId="5" hidden="1">{#N/A,#N/A,FALSE,"9PS0"}</definedName>
    <definedName name="kot" hidden="1">{#N/A,#N/A,FALSE,"9PS0"}</definedName>
    <definedName name="l">[26]Ф2!$F$4</definedName>
    <definedName name="LastDataLev">[20]Ini!$C$46</definedName>
    <definedName name="LastDep_Full">[2]Ini!$C$13</definedName>
    <definedName name="LastDep_FullD">[2]Ini!$C$18</definedName>
    <definedName name="LastDep_Name">[2]Ini!$C$12</definedName>
    <definedName name="LastDep_NameD">[2]Ini!$C$17</definedName>
    <definedName name="LastDtLev">[20]Ini!$C$38</definedName>
    <definedName name="LastID_DEP">[2]Ini!$C$11</definedName>
    <definedName name="LastID_DEPD">[2]Ini!$C$16</definedName>
    <definedName name="LastID_PLAN">[2]Ini!$C$21</definedName>
    <definedName name="LastId_rep">[2]Ini!$C$28</definedName>
    <definedName name="LastId_repD">[2]Ini!$C$24</definedName>
    <definedName name="LastId_type">[2]Ini!$C$20</definedName>
    <definedName name="LastItem">[27]Лист1!$A$1</definedName>
    <definedName name="LastLev">[2]Ini!$C$37</definedName>
    <definedName name="LastMonth">[28]Ini!$B$5</definedName>
    <definedName name="LastPeriodId">[2]Ini!$C$32</definedName>
    <definedName name="LastPeriodKod">[2]Ini!$C$33</definedName>
    <definedName name="LastPeriodPoz">[2]Ini!$C$31</definedName>
    <definedName name="LastPeriodRuName">[2]Ini!$C$35</definedName>
    <definedName name="LastPeriodUkName">[2]Ini!$C$34</definedName>
    <definedName name="LastPoz">[2]Ini!$C$10</definedName>
    <definedName name="LastPozD">[2]Ini!$C$15</definedName>
    <definedName name="LastQ">[7]Periods!$B$6</definedName>
    <definedName name="LastRepName">[2]Ini!$C$29</definedName>
    <definedName name="LastRepNameD">[2]Ini!$C$25</definedName>
    <definedName name="LastRepPoz">[2]Ini!$C$27</definedName>
    <definedName name="LastRepPozD">[2]Ini!$C$23</definedName>
    <definedName name="LastStLev">[2]Ini!$C$37</definedName>
    <definedName name="LastTypePoz">[2]Ini!$C$19</definedName>
    <definedName name="LastYear">[2]Ini!$C$1</definedName>
    <definedName name="lena">'[22]ат_на 2004_витрати_1'!#REF!</definedName>
    <definedName name="Lev0">[2]Формати!$B$2:$E$2</definedName>
    <definedName name="Level1">[2]Формати!$B$3:$E$3</definedName>
    <definedName name="Level2">[2]Формати!$B$4:$E$4</definedName>
    <definedName name="Level3">[2]Формати!$B$5:$E$5</definedName>
    <definedName name="Level4">[2]Формати!$B$6:$E$6</definedName>
    <definedName name="Level5">[2]Формати!$B$7:$E$7</definedName>
    <definedName name="LevNames">[20]Ini!$C$40:$C$44</definedName>
    <definedName name="limlist">#REF!</definedName>
    <definedName name="llllll">[14]!llllll</definedName>
    <definedName name="Lv0">[2]Формати!$B$2:$E$2</definedName>
    <definedName name="m" localSheetId="6" hidden="1">{"'таб 21'!$A$1:$U$24","'таб 21'!$A$1:$U$1"}</definedName>
    <definedName name="m" localSheetId="7" hidden="1">{"'таб 21'!$A$1:$U$24","'таб 21'!$A$1:$U$1"}</definedName>
    <definedName name="m" localSheetId="11" hidden="1">{"'таб 21'!$A$1:$U$24","'таб 21'!$A$1:$U$1"}</definedName>
    <definedName name="m" localSheetId="10" hidden="1">{"'таб 21'!$A$1:$U$24","'таб 21'!$A$1:$U$1"}</definedName>
    <definedName name="m" localSheetId="9" hidden="1">{"'таб 21'!$A$1:$U$24","'таб 21'!$A$1:$U$1"}</definedName>
    <definedName name="m" localSheetId="8" hidden="1">{"'таб 21'!$A$1:$U$24","'таб 21'!$A$1:$U$1"}</definedName>
    <definedName name="m" localSheetId="3" hidden="1">{"'таб 21'!$A$1:$U$24","'таб 21'!$A$1:$U$1"}</definedName>
    <definedName name="m" localSheetId="14" hidden="1">{"'таб 21'!$A$1:$U$24","'таб 21'!$A$1:$U$1"}</definedName>
    <definedName name="m" localSheetId="2" hidden="1">{"'таб 21'!$A$1:$U$24","'таб 21'!$A$1:$U$1"}</definedName>
    <definedName name="m" localSheetId="13" hidden="1">{"'таб 21'!$A$1:$U$24","'таб 21'!$A$1:$U$1"}</definedName>
    <definedName name="m" localSheetId="1" hidden="1">{"'таб 21'!$A$1:$U$24","'таб 21'!$A$1:$U$1"}</definedName>
    <definedName name="m" localSheetId="12" hidden="1">{"'таб 21'!$A$1:$U$24","'таб 21'!$A$1:$U$1"}</definedName>
    <definedName name="m" localSheetId="0" hidden="1">{"'таб 21'!$A$1:$U$24","'таб 21'!$A$1:$U$1"}</definedName>
    <definedName name="m" localSheetId="4" hidden="1">{"'таб 21'!$A$1:$U$24","'таб 21'!$A$1:$U$1"}</definedName>
    <definedName name="m" localSheetId="5" hidden="1">{"'таб 21'!$A$1:$U$24","'таб 21'!$A$1:$U$1"}</definedName>
    <definedName name="m" hidden="1">{"'таб 21'!$A$1:$U$24","'таб 21'!$A$1:$U$1"}</definedName>
    <definedName name="Markohim">#REF!</definedName>
    <definedName name="may">[14]!may</definedName>
    <definedName name="MAYEK">[14]!MAYEK</definedName>
    <definedName name="mnth">#REF!</definedName>
    <definedName name="n" localSheetId="6" hidden="1">{"'таб 21'!$A$1:$U$24","'таб 21'!$A$1:$U$1"}</definedName>
    <definedName name="n" localSheetId="7" hidden="1">{"'таб 21'!$A$1:$U$24","'таб 21'!$A$1:$U$1"}</definedName>
    <definedName name="n" localSheetId="11" hidden="1">{"'таб 21'!$A$1:$U$24","'таб 21'!$A$1:$U$1"}</definedName>
    <definedName name="n" localSheetId="10" hidden="1">{"'таб 21'!$A$1:$U$24","'таб 21'!$A$1:$U$1"}</definedName>
    <definedName name="n" localSheetId="9" hidden="1">{"'таб 21'!$A$1:$U$24","'таб 21'!$A$1:$U$1"}</definedName>
    <definedName name="n" localSheetId="8" hidden="1">{"'таб 21'!$A$1:$U$24","'таб 21'!$A$1:$U$1"}</definedName>
    <definedName name="n" localSheetId="3" hidden="1">{"'таб 21'!$A$1:$U$24","'таб 21'!$A$1:$U$1"}</definedName>
    <definedName name="n" localSheetId="14" hidden="1">{"'таб 21'!$A$1:$U$24","'таб 21'!$A$1:$U$1"}</definedName>
    <definedName name="n" localSheetId="2" hidden="1">{"'таб 21'!$A$1:$U$24","'таб 21'!$A$1:$U$1"}</definedName>
    <definedName name="n" localSheetId="13" hidden="1">{"'таб 21'!$A$1:$U$24","'таб 21'!$A$1:$U$1"}</definedName>
    <definedName name="n" localSheetId="1" hidden="1">{"'таб 21'!$A$1:$U$24","'таб 21'!$A$1:$U$1"}</definedName>
    <definedName name="n" localSheetId="12" hidden="1">{"'таб 21'!$A$1:$U$24","'таб 21'!$A$1:$U$1"}</definedName>
    <definedName name="n" localSheetId="0" hidden="1">{"'таб 21'!$A$1:$U$24","'таб 21'!$A$1:$U$1"}</definedName>
    <definedName name="n" localSheetId="4" hidden="1">{"'таб 21'!$A$1:$U$24","'таб 21'!$A$1:$U$1"}</definedName>
    <definedName name="n" localSheetId="5" hidden="1">{"'таб 21'!$A$1:$U$24","'таб 21'!$A$1:$U$1"}</definedName>
    <definedName name="n" hidden="1">{"'таб 21'!$A$1:$U$24","'таб 21'!$A$1:$U$1"}</definedName>
    <definedName name="NumFormat">[2]Формати!$B$16</definedName>
    <definedName name="o">[14]!o</definedName>
    <definedName name="OMEL08" hidden="1">'[9]3 утв.'!$F$1:$H$65536,'[9]3 утв.'!$P$1:$AQ$65536</definedName>
    <definedName name="otg_okat_ukr_data">#REF!</definedName>
    <definedName name="otg_okat_ukr_pokup">#REF!</definedName>
    <definedName name="otg_okat_ukr_ves">#REF!</definedName>
    <definedName name="oxrtryd" localSheetId="6" hidden="1">{#N/A,#N/A,FALSE,"9PS0"}</definedName>
    <definedName name="oxrtryd" localSheetId="7" hidden="1">{#N/A,#N/A,FALSE,"9PS0"}</definedName>
    <definedName name="oxrtryd" localSheetId="11" hidden="1">{#N/A,#N/A,FALSE,"9PS0"}</definedName>
    <definedName name="oxrtryd" localSheetId="10" hidden="1">{#N/A,#N/A,FALSE,"9PS0"}</definedName>
    <definedName name="oxrtryd" localSheetId="9" hidden="1">{#N/A,#N/A,FALSE,"9PS0"}</definedName>
    <definedName name="oxrtryd" localSheetId="8" hidden="1">{#N/A,#N/A,FALSE,"9PS0"}</definedName>
    <definedName name="oxrtryd" localSheetId="3" hidden="1">{#N/A,#N/A,FALSE,"9PS0"}</definedName>
    <definedName name="oxrtryd" localSheetId="14" hidden="1">{#N/A,#N/A,FALSE,"9PS0"}</definedName>
    <definedName name="oxrtryd" localSheetId="2" hidden="1">{#N/A,#N/A,FALSE,"9PS0"}</definedName>
    <definedName name="oxrtryd" localSheetId="13" hidden="1">{#N/A,#N/A,FALSE,"9PS0"}</definedName>
    <definedName name="oxrtryd" localSheetId="1" hidden="1">{#N/A,#N/A,FALSE,"9PS0"}</definedName>
    <definedName name="oxrtryd" localSheetId="12" hidden="1">{#N/A,#N/A,FALSE,"9PS0"}</definedName>
    <definedName name="oxrtryd" localSheetId="0" hidden="1">{#N/A,#N/A,FALSE,"9PS0"}</definedName>
    <definedName name="oxrtryd" localSheetId="4" hidden="1">{#N/A,#N/A,FALSE,"9PS0"}</definedName>
    <definedName name="oxrtryd" localSheetId="5" hidden="1">{#N/A,#N/A,FALSE,"9PS0"}</definedName>
    <definedName name="oxrtryd" hidden="1">{#N/A,#N/A,FALSE,"9PS0"}</definedName>
    <definedName name="p">[14]!p</definedName>
    <definedName name="P_101">#REF!</definedName>
    <definedName name="P_102">#REF!</definedName>
    <definedName name="P_103">#REF!</definedName>
    <definedName name="P_104">#REF!</definedName>
    <definedName name="P_105">#REF!</definedName>
    <definedName name="P_106">#REF!</definedName>
    <definedName name="P_107">#REF!</definedName>
    <definedName name="P_108">#REF!</definedName>
    <definedName name="P_109">#REF!</definedName>
    <definedName name="P_110">#REF!</definedName>
    <definedName name="P_111">#REF!</definedName>
    <definedName name="P_112">#REF!</definedName>
    <definedName name="P_113">#REF!</definedName>
    <definedName name="P_114">#REF!</definedName>
    <definedName name="P01.3_к1">#REF!</definedName>
    <definedName name="P01.3_к2">#REF!</definedName>
    <definedName name="P01.3_к3">#REF!</definedName>
    <definedName name="P01.3_к4">#REF!</definedName>
    <definedName name="P01.4_к1">#REF!</definedName>
    <definedName name="P01.4_к2">#REF!</definedName>
    <definedName name="P01.4_к3">#REF!</definedName>
    <definedName name="P01.4_к4">#REF!</definedName>
    <definedName name="P01.5.1_3">#REF!</definedName>
    <definedName name="P01.5.2_3">#REF!</definedName>
    <definedName name="P01.5_3">#REF!</definedName>
    <definedName name="P02.3_к1">#REF!</definedName>
    <definedName name="P02.3_к2">#REF!</definedName>
    <definedName name="P02.3_к3">#REF!</definedName>
    <definedName name="P02.3_к4">#REF!</definedName>
    <definedName name="P04.07_к1">#REF!</definedName>
    <definedName name="P04.07_к2">#REF!</definedName>
    <definedName name="P04.07_к3">#REF!</definedName>
    <definedName name="P04.07_к4">#REF!</definedName>
    <definedName name="P04.12_к1">'[29]разом  2010'!#REF!</definedName>
    <definedName name="P04.12_к2">'[29]разом  2010'!#REF!</definedName>
    <definedName name="P04.12_к3">'[29]разом  2010'!#REF!</definedName>
    <definedName name="P04.12_к4">'[29]разом  2010'!#REF!</definedName>
    <definedName name="P04.12_нп">#REF!</definedName>
    <definedName name="P04.13_к1">'[29]разом  2010'!#REF!</definedName>
    <definedName name="P04.13_к2">'[29]разом  2010'!#REF!</definedName>
    <definedName name="P04.13_к3">'[29]разом  2010'!#REF!</definedName>
    <definedName name="P04.13_к4">'[29]разом  2010'!#REF!</definedName>
    <definedName name="P04.13_нп">#REF!</definedName>
    <definedName name="P05.3_к1">#REF!</definedName>
    <definedName name="P05.3_к2">#REF!</definedName>
    <definedName name="P05.3_к3">#REF!</definedName>
    <definedName name="P05.3_к4">#REF!</definedName>
    <definedName name="P07_к">#REF!</definedName>
    <definedName name="P07_нп">#REF!</definedName>
    <definedName name="P1.6_к1">#REF!</definedName>
    <definedName name="P1.6_к3">#REF!</definedName>
    <definedName name="P1.6_к4">#REF!</definedName>
    <definedName name="P10_к1">#REF!</definedName>
    <definedName name="P10_к2">#REF!</definedName>
    <definedName name="P10_к3">#REF!</definedName>
    <definedName name="P10_к4">#REF!</definedName>
    <definedName name="P13.5.1_к1">#REF!</definedName>
    <definedName name="P13.5.1_к2">#REF!</definedName>
    <definedName name="P13.5.1_к3">#REF!</definedName>
    <definedName name="P13.5.1_к4">#REF!</definedName>
    <definedName name="P13.5.1_нп">#REF!</definedName>
    <definedName name="P13.5.2_к1">#REF!</definedName>
    <definedName name="P13.5.2_к2">#REF!</definedName>
    <definedName name="P13.5.2_к3">#REF!</definedName>
    <definedName name="P13.5.2_к4">#REF!</definedName>
    <definedName name="P13.5.2_нп">#REF!</definedName>
    <definedName name="P13.7_к1">#REF!</definedName>
    <definedName name="P13.7_к2">#REF!</definedName>
    <definedName name="P13.7_к3">#REF!</definedName>
    <definedName name="P13.7_к4">#REF!</definedName>
    <definedName name="P13_к1">#REF!</definedName>
    <definedName name="P13_к2">#REF!</definedName>
    <definedName name="P13_к3">#REF!</definedName>
    <definedName name="P13_к4">#REF!</definedName>
    <definedName name="P19.1_к2">#REF!</definedName>
    <definedName name="P19.1_к3">#REF!</definedName>
    <definedName name="P19.1_к4">#REF!</definedName>
    <definedName name="P23_к1">#REF!</definedName>
    <definedName name="P23_к2">#REF!</definedName>
    <definedName name="P23_к3">#REF!</definedName>
    <definedName name="P23_к4">#REF!</definedName>
    <definedName name="P4.1_к1">#REF!</definedName>
    <definedName name="P4.1_к2">#REF!</definedName>
    <definedName name="P4.1_к3">#REF!</definedName>
    <definedName name="P4.1_к4">#REF!</definedName>
    <definedName name="P4.1_л">#REF!</definedName>
    <definedName name="P4.1_п">#REF!</definedName>
    <definedName name="P4.5_к1">#REF!</definedName>
    <definedName name="P4.5_к2">#REF!</definedName>
    <definedName name="P4.5_к3">#REF!</definedName>
    <definedName name="P4.5_к4">#REF!</definedName>
    <definedName name="P6.1_к1">#REF!</definedName>
    <definedName name="P6.1_к2">#REF!</definedName>
    <definedName name="P6.1_к3">#REF!</definedName>
    <definedName name="P6.1_к4">#REF!</definedName>
    <definedName name="P6.1_нп">#REF!</definedName>
    <definedName name="P6.2_к1">#REF!</definedName>
    <definedName name="P6.2_к2">#REF!</definedName>
    <definedName name="P6.2_к3">#REF!</definedName>
    <definedName name="P6.2_к4">#REF!</definedName>
    <definedName name="P6.2_нп">#REF!</definedName>
    <definedName name="P6.3_к1">#REF!</definedName>
    <definedName name="P6.3_к2">#REF!</definedName>
    <definedName name="P6.3_к3">#REF!</definedName>
    <definedName name="P6.3_к4">#REF!</definedName>
    <definedName name="P6.3_нп">#REF!</definedName>
    <definedName name="P6_к1">#REF!</definedName>
    <definedName name="P6_к2">#REF!</definedName>
    <definedName name="P6_к3">#REF!</definedName>
    <definedName name="P6_к4">#REF!</definedName>
    <definedName name="P6_нп">#REF!</definedName>
    <definedName name="P7.1_к1">#REF!</definedName>
    <definedName name="P7.1_к2">#REF!</definedName>
    <definedName name="P7.1_к3">#REF!</definedName>
    <definedName name="P7.1_к4">#REF!</definedName>
    <definedName name="P7.1_нп">#REF!</definedName>
    <definedName name="P7.2_к1">#REF!</definedName>
    <definedName name="P7.2_к2">#REF!</definedName>
    <definedName name="P7.2_к3">#REF!</definedName>
    <definedName name="P7.2_к4">#REF!</definedName>
    <definedName name="P7.2_нп">#REF!</definedName>
    <definedName name="P7.3_к1">#REF!</definedName>
    <definedName name="P7.3_к2">#REF!</definedName>
    <definedName name="P7.3_к3">#REF!</definedName>
    <definedName name="P7.3_к4">#REF!</definedName>
    <definedName name="P7.3_нп">#REF!</definedName>
    <definedName name="P7_к1">#REF!</definedName>
    <definedName name="P7_к2">#REF!</definedName>
    <definedName name="P7_к3">#REF!</definedName>
    <definedName name="P7_к4">#REF!</definedName>
    <definedName name="P7_нп">#REF!</definedName>
    <definedName name="period">#REF!</definedName>
    <definedName name="Periods">'[4]0'!$I$1:$I$16</definedName>
    <definedName name="pitanie" localSheetId="6" hidden="1">{#N/A,#N/A,FALSE,"9PS0"}</definedName>
    <definedName name="pitanie" localSheetId="7" hidden="1">{#N/A,#N/A,FALSE,"9PS0"}</definedName>
    <definedName name="pitanie" localSheetId="11" hidden="1">{#N/A,#N/A,FALSE,"9PS0"}</definedName>
    <definedName name="pitanie" localSheetId="10" hidden="1">{#N/A,#N/A,FALSE,"9PS0"}</definedName>
    <definedName name="pitanie" localSheetId="9" hidden="1">{#N/A,#N/A,FALSE,"9PS0"}</definedName>
    <definedName name="pitanie" localSheetId="8" hidden="1">{#N/A,#N/A,FALSE,"9PS0"}</definedName>
    <definedName name="pitanie" localSheetId="3" hidden="1">{#N/A,#N/A,FALSE,"9PS0"}</definedName>
    <definedName name="pitanie" localSheetId="14" hidden="1">{#N/A,#N/A,FALSE,"9PS0"}</definedName>
    <definedName name="pitanie" localSheetId="2" hidden="1">{#N/A,#N/A,FALSE,"9PS0"}</definedName>
    <definedName name="pitanie" localSheetId="13" hidden="1">{#N/A,#N/A,FALSE,"9PS0"}</definedName>
    <definedName name="pitanie" localSheetId="1" hidden="1">{#N/A,#N/A,FALSE,"9PS0"}</definedName>
    <definedName name="pitanie" localSheetId="12" hidden="1">{#N/A,#N/A,FALSE,"9PS0"}</definedName>
    <definedName name="pitanie" localSheetId="0" hidden="1">{#N/A,#N/A,FALSE,"9PS0"}</definedName>
    <definedName name="pitanie" localSheetId="4" hidden="1">{#N/A,#N/A,FALSE,"9PS0"}</definedName>
    <definedName name="pitanie" localSheetId="5" hidden="1">{#N/A,#N/A,FALSE,"9PS0"}</definedName>
    <definedName name="pitanie" hidden="1">{#N/A,#N/A,FALSE,"9PS0"}</definedName>
    <definedName name="PK_201301">'[23]2013'!$B$3:$B$252</definedName>
    <definedName name="PK_201302">'[23]2013'!$D$3:$D$252</definedName>
    <definedName name="PK_201303">'[23]2013'!$F$3:$F$252</definedName>
    <definedName name="PK_201304">'[23]2013'!$H$3:$H$252</definedName>
    <definedName name="PK_201305">'[23]2013'!$J$3:$J$252</definedName>
    <definedName name="PK_201306">'[23]2013'!$L$3:$L$252</definedName>
    <definedName name="PK_201307">'[23]2013'!$N$3:$N$252</definedName>
    <definedName name="PK_201308">'[23]2013'!$P$3:$P$252</definedName>
    <definedName name="PK_201309">'[23]2013'!$R$3:$R$252</definedName>
    <definedName name="PK_201310">'[23]2013'!$T$3:$T$252</definedName>
    <definedName name="PK_201311">'[23]2013'!$V$3:$V$252</definedName>
    <definedName name="PK_201312">'[23]2013'!$X$3:$X$252</definedName>
    <definedName name="PK_201401">'[23]2014'!$B$3:$B$252</definedName>
    <definedName name="PK_201402">'[23]2014'!$D$3:$D$252</definedName>
    <definedName name="PK_201403">'[23]2014'!$F$3:$F$252</definedName>
    <definedName name="PK_201404">'[23]2014'!$H$3:$H$252</definedName>
    <definedName name="PK_201405">'[23]2014'!$J$3:$J$252</definedName>
    <definedName name="PK_201406">'[23]2014'!$L$3:$L$252</definedName>
    <definedName name="PK_201407">'[23]2014'!$N$3:$N$252</definedName>
    <definedName name="PK_201408">'[23]2014'!$P$3:$P$252</definedName>
    <definedName name="PK_201409">'[23]2014'!$R$3:$R$252</definedName>
    <definedName name="PK_201410">'[23]2014'!$T$3:$T$252</definedName>
    <definedName name="PK_201411">'[23]2014'!$V$3:$V$252</definedName>
    <definedName name="PK_201412">'[23]2014'!$X$3:$X$252</definedName>
    <definedName name="PK_201501">'[23]2015'!$B$3:$B$252</definedName>
    <definedName name="PK_201502">'[23]2015'!$D$3:$D$252</definedName>
    <definedName name="PK_201503">'[23]2015'!$F$3:$F$252</definedName>
    <definedName name="PK_201504">'[23]2015'!$H$3:$H$252</definedName>
    <definedName name="PK_201505">'[23]2015'!$J$3:$J$252</definedName>
    <definedName name="PK_201506">'[23]2015'!$L$3:$L$252</definedName>
    <definedName name="PK_201507">'[23]2015'!$N$3:$N$252</definedName>
    <definedName name="PK_201508">'[23]2015'!$P$3:$P$252</definedName>
    <definedName name="PK_201509">'[23]2015'!$R$3:$R$252</definedName>
    <definedName name="PK_201510">'[23]2015'!$T$3:$T$252</definedName>
    <definedName name="PK_201511">'[23]2015'!$V$3:$V$252</definedName>
    <definedName name="PL">[2]Плани!$A$2:$E$2</definedName>
    <definedName name="PLN">[2]Плани!$B$2:$E$2</definedName>
    <definedName name="POLO">[14]!POLO</definedName>
    <definedName name="Poz">[2]Філіали!$A$2:$A$20</definedName>
    <definedName name="pppp">[14]!pppp</definedName>
    <definedName name="PА_пу">#REF!</definedName>
    <definedName name="PА1_неу">#REF!</definedName>
    <definedName name="PА1_нп">#REF!</definedName>
    <definedName name="PА1_п">#REF!</definedName>
    <definedName name="PА1_пу">#REF!</definedName>
    <definedName name="PА2_неу">#REF!</definedName>
    <definedName name="PА2_нп">#REF!</definedName>
    <definedName name="PА2_п">#REF!</definedName>
    <definedName name="PА2_пу">#REF!</definedName>
    <definedName name="PА3_неу">#REF!</definedName>
    <definedName name="PА3_нп">#REF!</definedName>
    <definedName name="PА3_п">#REF!</definedName>
    <definedName name="PА3_пу">#REF!</definedName>
    <definedName name="PА4_неу">#REF!</definedName>
    <definedName name="PА4_нп">#REF!</definedName>
    <definedName name="PА4_п">#REF!</definedName>
    <definedName name="PА4_пу">#REF!</definedName>
    <definedName name="PА5_неу">#REF!</definedName>
    <definedName name="PА5_нп">#REF!</definedName>
    <definedName name="PА5_п">#REF!</definedName>
    <definedName name="PА5_пу">#REF!</definedName>
    <definedName name="PА6_неу">#REF!</definedName>
    <definedName name="PА6_нп">#REF!</definedName>
    <definedName name="PА6_п">#REF!</definedName>
    <definedName name="PА6_пу">#REF!</definedName>
    <definedName name="PА7_неу">#REF!</definedName>
    <definedName name="PА7_нп">#REF!</definedName>
    <definedName name="PА7_п">#REF!</definedName>
    <definedName name="PА7_пу">#REF!</definedName>
    <definedName name="PБ1_к">#REF!</definedName>
    <definedName name="PБ1_нп">#REF!</definedName>
    <definedName name="PБ1_пк">#REF!</definedName>
    <definedName name="PБ2_к">#REF!</definedName>
    <definedName name="PБ2_нп">#REF!</definedName>
    <definedName name="PБ2_пк">#REF!</definedName>
    <definedName name="PБ3_к">#REF!</definedName>
    <definedName name="PБ3_нп">#REF!</definedName>
    <definedName name="PБ3_пк">#REF!</definedName>
    <definedName name="PБ4_к">#REF!</definedName>
    <definedName name="PБ4_нп">#REF!</definedName>
    <definedName name="PБ4_пк">#REF!</definedName>
    <definedName name="PБ5_к">#REF!</definedName>
    <definedName name="PБ5_нп">#REF!</definedName>
    <definedName name="PБ5_пк">#REF!</definedName>
    <definedName name="PБ6_к">#REF!</definedName>
    <definedName name="PБ6_нп">#REF!</definedName>
    <definedName name="PБ6_пк">#REF!</definedName>
    <definedName name="PБ7_к">#REF!</definedName>
    <definedName name="PБ7_нп">#REF!</definedName>
    <definedName name="PБ7_пк">#REF!</definedName>
    <definedName name="PБ8_к">#REF!</definedName>
    <definedName name="PБ8_нп">#REF!</definedName>
    <definedName name="PБ8_пк">#REF!</definedName>
    <definedName name="PВ_к">#REF!</definedName>
    <definedName name="PВ_нп">#REF!</definedName>
    <definedName name="PВ_пк">#REF!</definedName>
    <definedName name="Q">[14]!Q</definedName>
    <definedName name="qq">[14]!qq</definedName>
    <definedName name="qqq">[17]факт!$E$16:$K$19,[17]факт!$E$21:$K$24,[17]факт!$E$26:$K$29,[17]факт!$E$31:$K$34,[17]факт!$E$36:$K$39,[17]факт!$E$41:$K$45,[17]факт!$E$47:$K$49,[17]факт!#REF!,[17]факт!#REF!,[17]факт!#REF!,[17]факт!#REF!,[17]факт!#REF!,[17]факт!#REF!,[17]факт!#REF!</definedName>
    <definedName name="QКТМ">[6]рік!#REF!</definedName>
    <definedName name="QКТМ1">[6]рік!#REF!</definedName>
    <definedName name="Qрозрах">[6]рік!#REF!</definedName>
    <definedName name="rep">'[22]ат_на 2004_витрати_1'!#REF!</definedName>
    <definedName name="ReportsList">#REF!</definedName>
    <definedName name="rfiltr">#REF!</definedName>
    <definedName name="rfirm">#REF!</definedName>
    <definedName name="rgroup">#REF!</definedName>
    <definedName name="rperiod">#REF!</definedName>
    <definedName name="rr">[14]!rr</definedName>
    <definedName name="RuName">[2]Періоди!$D$2:$D$35</definedName>
    <definedName name="ryu">'[22]ат_на 2004_витрати_1'!#REF!</definedName>
    <definedName name="s" localSheetId="6" hidden="1">{#N/A,#N/A,FALSE,"9PS0"}</definedName>
    <definedName name="s" localSheetId="7" hidden="1">{#N/A,#N/A,FALSE,"9PS0"}</definedName>
    <definedName name="s" localSheetId="11" hidden="1">{#N/A,#N/A,FALSE,"9PS0"}</definedName>
    <definedName name="s" localSheetId="10" hidden="1">{#N/A,#N/A,FALSE,"9PS0"}</definedName>
    <definedName name="s" localSheetId="9" hidden="1">{#N/A,#N/A,FALSE,"9PS0"}</definedName>
    <definedName name="s" localSheetId="8" hidden="1">{#N/A,#N/A,FALSE,"9PS0"}</definedName>
    <definedName name="s" localSheetId="3" hidden="1">{#N/A,#N/A,FALSE,"9PS0"}</definedName>
    <definedName name="s" localSheetId="14" hidden="1">{#N/A,#N/A,FALSE,"9PS0"}</definedName>
    <definedName name="s" localSheetId="2" hidden="1">{#N/A,#N/A,FALSE,"9PS0"}</definedName>
    <definedName name="s" localSheetId="13" hidden="1">{#N/A,#N/A,FALSE,"9PS0"}</definedName>
    <definedName name="s" localSheetId="1" hidden="1">{#N/A,#N/A,FALSE,"9PS0"}</definedName>
    <definedName name="s" localSheetId="12" hidden="1">{#N/A,#N/A,FALSE,"9PS0"}</definedName>
    <definedName name="s" localSheetId="0" hidden="1">{#N/A,#N/A,FALSE,"9PS0"}</definedName>
    <definedName name="s" localSheetId="4" hidden="1">{#N/A,#N/A,FALSE,"9PS0"}</definedName>
    <definedName name="s" localSheetId="5" hidden="1">{#N/A,#N/A,FALSE,"9PS0"}</definedName>
    <definedName name="s" hidden="1">{#N/A,#N/A,FALSE,"9PS0"}</definedName>
    <definedName name="SALES">[30]assump!#REF!</definedName>
    <definedName name="SALES_1">[30]assump!#REF!</definedName>
    <definedName name="SALES_11">[30]assump!#REF!</definedName>
    <definedName name="SALES_114">[30]assump!#REF!</definedName>
    <definedName name="SALES_123">[30]assump!#REF!</definedName>
    <definedName name="SALES_132">[30]assump!#REF!</definedName>
    <definedName name="SALES_141">[30]assump!#REF!</definedName>
    <definedName name="SALES_1414">[30]assump!#REF!</definedName>
    <definedName name="SALES_151">[30]assump!#REF!</definedName>
    <definedName name="SALES_174">[30]assump!#REF!</definedName>
    <definedName name="SALES_2">[30]assump!#REF!</definedName>
    <definedName name="SALES_2002">[31]assump!#REF!</definedName>
    <definedName name="SALES_2003">[31]assump!#REF!</definedName>
    <definedName name="SALES_2004">[31]assump!#REF!</definedName>
    <definedName name="SALES_2005">[31]assump!#REF!</definedName>
    <definedName name="SALES_2006">[31]assump!#REF!</definedName>
    <definedName name="SALES_2007">[31]assump!#REF!</definedName>
    <definedName name="SALES_2008">[31]assump!#REF!</definedName>
    <definedName name="SALES_2009">[31]assump!#REF!</definedName>
    <definedName name="SALES_2010">[31]assump!#REF!</definedName>
    <definedName name="SALES_2011">[31]assump!#REF!</definedName>
    <definedName name="SALES_2012">[31]assump!#REF!</definedName>
    <definedName name="SALES_21">[30]assump!#REF!</definedName>
    <definedName name="SALES_210">[30]assump!#REF!</definedName>
    <definedName name="SALES_2100">[30]assump!#REF!</definedName>
    <definedName name="SALES_2101">[30]assump!#REF!</definedName>
    <definedName name="SALES_2102">[30]assump!#REF!</definedName>
    <definedName name="SALES_2104">[30]assump!#REF!</definedName>
    <definedName name="SALES_2105">[30]assump!#REF!</definedName>
    <definedName name="SALES_2106">[30]assump!#REF!</definedName>
    <definedName name="SALES_2107">[30]assump!#REF!</definedName>
    <definedName name="SALES_2108">[30]assump!#REF!</definedName>
    <definedName name="SALES_2109">[30]assump!#REF!</definedName>
    <definedName name="SALES_211">[30]assump!#REF!</definedName>
    <definedName name="SALES_2111">[30]assump!#REF!</definedName>
    <definedName name="SALES_22">[30]assump!#REF!</definedName>
    <definedName name="SALES_2212">[30]assump!#REF!</definedName>
    <definedName name="SALES_2222">[30]assump!#REF!</definedName>
    <definedName name="SALES_321">[30]assump!#REF!</definedName>
    <definedName name="SALES_41">[30]assump!#REF!</definedName>
    <definedName name="SALES_42">[30]assump!#REF!</definedName>
    <definedName name="SALES_43">[30]assump!#REF!</definedName>
    <definedName name="SALES_44">[30]assump!#REF!</definedName>
    <definedName name="SALES_45">[30]assump!#REF!</definedName>
    <definedName name="SALES_46">[30]assump!#REF!</definedName>
    <definedName name="SALES_47">[30]assump!#REF!</definedName>
    <definedName name="SALES_48">[30]assump!#REF!</definedName>
    <definedName name="SALES_49">[30]assump!#REF!</definedName>
    <definedName name="SALES_51">[30]assump!#REF!</definedName>
    <definedName name="SALES_52">[30]assump!#REF!</definedName>
    <definedName name="SALES_53">[30]assump!#REF!</definedName>
    <definedName name="SALES_54">[30]assump!#REF!</definedName>
    <definedName name="SALES_55">[30]assump!#REF!</definedName>
    <definedName name="SALES_56">[30]assump!#REF!</definedName>
    <definedName name="SALES_57">[30]assump!#REF!</definedName>
    <definedName name="SALES_58">[30]assump!#REF!</definedName>
    <definedName name="SALES_59">[30]assump!#REF!</definedName>
    <definedName name="SALES_6">[30]assump!#REF!</definedName>
    <definedName name="SALES_60">[30]assump!#REF!</definedName>
    <definedName name="SALES_61">[30]assump!#REF!</definedName>
    <definedName name="SALES_62">[30]assump!#REF!</definedName>
    <definedName name="SALES_63">[30]assump!#REF!</definedName>
    <definedName name="SALES_64">[30]assump!#REF!</definedName>
    <definedName name="SALES_65">[30]assump!#REF!</definedName>
    <definedName name="SALES_66">[30]assump!#REF!</definedName>
    <definedName name="SALES_67">[30]assump!#REF!</definedName>
    <definedName name="SALES_68">[30]assump!#REF!</definedName>
    <definedName name="SALES_69">[30]assump!#REF!</definedName>
    <definedName name="SALES_70">[30]assump!#REF!</definedName>
    <definedName name="SALES_71">[30]assump!#REF!</definedName>
    <definedName name="SALES_72">[30]assump!#REF!</definedName>
    <definedName name="SALES_73">[30]assump!#REF!</definedName>
    <definedName name="SALES_74">[30]assump!#REF!</definedName>
    <definedName name="SALES_75">[30]assump!#REF!</definedName>
    <definedName name="SALES_76">[30]assump!#REF!</definedName>
    <definedName name="SALES_77">[30]assump!#REF!</definedName>
    <definedName name="SALES_78">[30]assump!#REF!</definedName>
    <definedName name="SALES_79">[30]assump!#REF!</definedName>
    <definedName name="SALES_80">[30]assump!#REF!</definedName>
    <definedName name="SALES_81">[30]assump!#REF!</definedName>
    <definedName name="SALES_82">[30]assump!#REF!</definedName>
    <definedName name="SALES_83">[30]assump!#REF!</definedName>
    <definedName name="SALES_84">[30]assump!#REF!</definedName>
    <definedName name="SALES_98">[30]assump!#REF!</definedName>
    <definedName name="SetP">'[2]Типи філіалів'!$C$2:$C$3</definedName>
    <definedName name="ShowFil">[27]!ShowFil</definedName>
    <definedName name="Skk">[32]рік!#REF!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11" hidden="1">#REF!</definedName>
    <definedName name="solver_opt" localSheetId="10" hidden="1">#REF!</definedName>
    <definedName name="solver_opt" localSheetId="9" hidden="1">#REF!</definedName>
    <definedName name="solver_opt" localSheetId="8" hidden="1">#REF!</definedName>
    <definedName name="solver_opt" localSheetId="15" hidden="1">#REF!</definedName>
    <definedName name="solver_opt" localSheetId="3" hidden="1">#REF!</definedName>
    <definedName name="solver_opt" localSheetId="14" hidden="1">#REF!</definedName>
    <definedName name="solver_opt" localSheetId="2" hidden="1">#REF!</definedName>
    <definedName name="solver_opt" localSheetId="13" hidden="1">#REF!</definedName>
    <definedName name="solver_opt" localSheetId="1" hidden="1">#REF!</definedName>
    <definedName name="solver_opt" localSheetId="12" hidden="1">#REF!</definedName>
    <definedName name="solver_opt" localSheetId="0" hidden="1">#REF!</definedName>
    <definedName name="solver_opt" localSheetId="4" hidden="1">#REF!</definedName>
    <definedName name="solver_opt" localSheetId="5" hidden="1">#REF!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tartDate">#REF!</definedName>
    <definedName name="stroka">'[33]tar ee 99'!$CT$95:$CT$110</definedName>
    <definedName name="t" localSheetId="6">{#N/A,#N/A,FALSE,"9PS0"}</definedName>
    <definedName name="t" localSheetId="7">{#N/A,#N/A,FALSE,"9PS0"}</definedName>
    <definedName name="t" localSheetId="11">{#N/A,#N/A,FALSE,"9PS0"}</definedName>
    <definedName name="t" localSheetId="10">{#N/A,#N/A,FALSE,"9PS0"}</definedName>
    <definedName name="t" localSheetId="9">{#N/A,#N/A,FALSE,"9PS0"}</definedName>
    <definedName name="t" localSheetId="8">{#N/A,#N/A,FALSE,"9PS0"}</definedName>
    <definedName name="t" localSheetId="3">{#N/A,#N/A,FALSE,"9PS0"}</definedName>
    <definedName name="t" localSheetId="14">{#N/A,#N/A,FALSE,"9PS0"}</definedName>
    <definedName name="t" localSheetId="2">{#N/A,#N/A,FALSE,"9PS0"}</definedName>
    <definedName name="t" localSheetId="13">{#N/A,#N/A,FALSE,"9PS0"}</definedName>
    <definedName name="t" localSheetId="1">{#N/A,#N/A,FALSE,"9PS0"}</definedName>
    <definedName name="t" localSheetId="12">{#N/A,#N/A,FALSE,"9PS0"}</definedName>
    <definedName name="t" localSheetId="0">{#N/A,#N/A,FALSE,"9PS0"}</definedName>
    <definedName name="t" localSheetId="4">{#N/A,#N/A,FALSE,"9PS0"}</definedName>
    <definedName name="t" localSheetId="5">{#N/A,#N/A,FALSE,"9PS0"}</definedName>
    <definedName name="t">{#N/A,#N/A,FALSE,"9PS0"}</definedName>
    <definedName name="Teplo">[2]Ini!$C$54</definedName>
    <definedName name="TeploCell">[2]Ini!$C$54</definedName>
    <definedName name="TEST0">#REF!</definedName>
    <definedName name="TESTHKEY">#REF!</definedName>
    <definedName name="TESTKEYS">#REF!</definedName>
    <definedName name="TESTVKEY">#REF!</definedName>
    <definedName name="ThisYear">[28]Ini!$B$3</definedName>
    <definedName name="tryd">'[22]ат_на 2004_витрати_1'!#REF!</definedName>
    <definedName name="tt" localSheetId="6" hidden="1">{#N/A,#N/A,TRUE,"попередні"}</definedName>
    <definedName name="tt" localSheetId="7" hidden="1">{#N/A,#N/A,TRUE,"попередні"}</definedName>
    <definedName name="tt" localSheetId="11" hidden="1">{#N/A,#N/A,TRUE,"попередні"}</definedName>
    <definedName name="tt" localSheetId="10" hidden="1">{#N/A,#N/A,TRUE,"попередні"}</definedName>
    <definedName name="tt" localSheetId="9" hidden="1">{#N/A,#N/A,TRUE,"попередні"}</definedName>
    <definedName name="tt" localSheetId="8" hidden="1">{#N/A,#N/A,TRUE,"попередні"}</definedName>
    <definedName name="tt" localSheetId="3" hidden="1">{#N/A,#N/A,TRUE,"попередні"}</definedName>
    <definedName name="tt" localSheetId="14" hidden="1">{#N/A,#N/A,TRUE,"попередні"}</definedName>
    <definedName name="tt" localSheetId="2" hidden="1">{#N/A,#N/A,TRUE,"попередні"}</definedName>
    <definedName name="tt" localSheetId="13" hidden="1">{#N/A,#N/A,TRUE,"попередні"}</definedName>
    <definedName name="tt" localSheetId="1" hidden="1">{#N/A,#N/A,TRUE,"попередні"}</definedName>
    <definedName name="tt" localSheetId="12" hidden="1">{#N/A,#N/A,TRUE,"попередні"}</definedName>
    <definedName name="tt" localSheetId="0" hidden="1">{#N/A,#N/A,TRUE,"попередні"}</definedName>
    <definedName name="tt" localSheetId="4" hidden="1">{#N/A,#N/A,TRUE,"попередні"}</definedName>
    <definedName name="tt" localSheetId="5" hidden="1">{#N/A,#N/A,TRUE,"попередні"}</definedName>
    <definedName name="tt" hidden="1">{#N/A,#N/A,TRUE,"попередні"}</definedName>
    <definedName name="tu">[14]!tu</definedName>
    <definedName name="typesaldo">[34]data!#REF!</definedName>
    <definedName name="u">[14]!u</definedName>
    <definedName name="UkName">[2]Періоди!$C$2:$C$35</definedName>
    <definedName name="user">#REF!</definedName>
    <definedName name="uu" localSheetId="6" hidden="1">{"'таб 21'!$A$1:$U$24","'таб 21'!$A$1:$U$1"}</definedName>
    <definedName name="uu" localSheetId="7" hidden="1">{"'таб 21'!$A$1:$U$24","'таб 21'!$A$1:$U$1"}</definedName>
    <definedName name="uu" localSheetId="11" hidden="1">{"'таб 21'!$A$1:$U$24","'таб 21'!$A$1:$U$1"}</definedName>
    <definedName name="uu" localSheetId="10" hidden="1">{"'таб 21'!$A$1:$U$24","'таб 21'!$A$1:$U$1"}</definedName>
    <definedName name="uu" localSheetId="9" hidden="1">{"'таб 21'!$A$1:$U$24","'таб 21'!$A$1:$U$1"}</definedName>
    <definedName name="uu" localSheetId="8" hidden="1">{"'таб 21'!$A$1:$U$24","'таб 21'!$A$1:$U$1"}</definedName>
    <definedName name="uu" localSheetId="3" hidden="1">{"'таб 21'!$A$1:$U$24","'таб 21'!$A$1:$U$1"}</definedName>
    <definedName name="uu" localSheetId="14" hidden="1">{"'таб 21'!$A$1:$U$24","'таб 21'!$A$1:$U$1"}</definedName>
    <definedName name="uu" localSheetId="2" hidden="1">{"'таб 21'!$A$1:$U$24","'таб 21'!$A$1:$U$1"}</definedName>
    <definedName name="uu" localSheetId="13" hidden="1">{"'таб 21'!$A$1:$U$24","'таб 21'!$A$1:$U$1"}</definedName>
    <definedName name="uu" localSheetId="1" hidden="1">{"'таб 21'!$A$1:$U$24","'таб 21'!$A$1:$U$1"}</definedName>
    <definedName name="uu" localSheetId="12" hidden="1">{"'таб 21'!$A$1:$U$24","'таб 21'!$A$1:$U$1"}</definedName>
    <definedName name="uu" localSheetId="0" hidden="1">{"'таб 21'!$A$1:$U$24","'таб 21'!$A$1:$U$1"}</definedName>
    <definedName name="uu" localSheetId="4" hidden="1">{"'таб 21'!$A$1:$U$24","'таб 21'!$A$1:$U$1"}</definedName>
    <definedName name="uu" localSheetId="5" hidden="1">{"'таб 21'!$A$1:$U$24","'таб 21'!$A$1:$U$1"}</definedName>
    <definedName name="uu" hidden="1">{"'таб 21'!$A$1:$U$24","'таб 21'!$A$1:$U$1"}</definedName>
    <definedName name="uuuu">[14]!uuuu</definedName>
    <definedName name="v">[14]!v</definedName>
    <definedName name="ver" localSheetId="6" hidden="1">{#N/A,#N/A,FALSE,"9PS0"}</definedName>
    <definedName name="ver" localSheetId="7" hidden="1">{#N/A,#N/A,FALSE,"9PS0"}</definedName>
    <definedName name="ver" localSheetId="11" hidden="1">{#N/A,#N/A,FALSE,"9PS0"}</definedName>
    <definedName name="ver" localSheetId="10" hidden="1">{#N/A,#N/A,FALSE,"9PS0"}</definedName>
    <definedName name="ver" localSheetId="9" hidden="1">{#N/A,#N/A,FALSE,"9PS0"}</definedName>
    <definedName name="ver" localSheetId="8" hidden="1">{#N/A,#N/A,FALSE,"9PS0"}</definedName>
    <definedName name="ver" localSheetId="3" hidden="1">{#N/A,#N/A,FALSE,"9PS0"}</definedName>
    <definedName name="ver" localSheetId="14" hidden="1">{#N/A,#N/A,FALSE,"9PS0"}</definedName>
    <definedName name="ver" localSheetId="2" hidden="1">{#N/A,#N/A,FALSE,"9PS0"}</definedName>
    <definedName name="ver" localSheetId="13" hidden="1">{#N/A,#N/A,FALSE,"9PS0"}</definedName>
    <definedName name="ver" localSheetId="1" hidden="1">{#N/A,#N/A,FALSE,"9PS0"}</definedName>
    <definedName name="ver" localSheetId="12" hidden="1">{#N/A,#N/A,FALSE,"9PS0"}</definedName>
    <definedName name="ver" localSheetId="0" hidden="1">{#N/A,#N/A,FALSE,"9PS0"}</definedName>
    <definedName name="ver" localSheetId="4" hidden="1">{#N/A,#N/A,FALSE,"9PS0"}</definedName>
    <definedName name="ver" localSheetId="5" hidden="1">{#N/A,#N/A,FALSE,"9PS0"}</definedName>
    <definedName name="ver" hidden="1">{#N/A,#N/A,FALSE,"9PS0"}</definedName>
    <definedName name="VIP">#REF!</definedName>
    <definedName name="voda100">[6]рік!#REF!</definedName>
    <definedName name="VVVVV">[14]!VVVVV</definedName>
    <definedName name="w" localSheetId="6">{#N/A,#N/A,FALSE,"9PS0"}</definedName>
    <definedName name="w" localSheetId="7">{#N/A,#N/A,FALSE,"9PS0"}</definedName>
    <definedName name="w" localSheetId="11">{#N/A,#N/A,FALSE,"9PS0"}</definedName>
    <definedName name="w" localSheetId="10">{#N/A,#N/A,FALSE,"9PS0"}</definedName>
    <definedName name="w" localSheetId="9">{#N/A,#N/A,FALSE,"9PS0"}</definedName>
    <definedName name="w" localSheetId="8">{#N/A,#N/A,FALSE,"9PS0"}</definedName>
    <definedName name="w" localSheetId="3">{#N/A,#N/A,FALSE,"9PS0"}</definedName>
    <definedName name="w" localSheetId="14">{#N/A,#N/A,FALSE,"9PS0"}</definedName>
    <definedName name="w" localSheetId="2">{#N/A,#N/A,FALSE,"9PS0"}</definedName>
    <definedName name="w" localSheetId="13">{#N/A,#N/A,FALSE,"9PS0"}</definedName>
    <definedName name="w" localSheetId="1">{#N/A,#N/A,FALSE,"9PS0"}</definedName>
    <definedName name="w" localSheetId="12">{#N/A,#N/A,FALSE,"9PS0"}</definedName>
    <definedName name="w" localSheetId="0">{#N/A,#N/A,FALSE,"9PS0"}</definedName>
    <definedName name="w" localSheetId="4">{#N/A,#N/A,FALSE,"9PS0"}</definedName>
    <definedName name="w" localSheetId="5">{#N/A,#N/A,FALSE,"9PS0"}</definedName>
    <definedName name="w">{#N/A,#N/A,FALSE,"9PS0"}</definedName>
    <definedName name="wer" localSheetId="6" hidden="1">{#N/A,#N/A,FALSE,"9PS0"}</definedName>
    <definedName name="wer" localSheetId="7" hidden="1">{#N/A,#N/A,FALSE,"9PS0"}</definedName>
    <definedName name="wer" localSheetId="11" hidden="1">{#N/A,#N/A,FALSE,"9PS0"}</definedName>
    <definedName name="wer" localSheetId="10" hidden="1">{#N/A,#N/A,FALSE,"9PS0"}</definedName>
    <definedName name="wer" localSheetId="9" hidden="1">{#N/A,#N/A,FALSE,"9PS0"}</definedName>
    <definedName name="wer" localSheetId="8" hidden="1">{#N/A,#N/A,FALSE,"9PS0"}</definedName>
    <definedName name="wer" localSheetId="3" hidden="1">{#N/A,#N/A,FALSE,"9PS0"}</definedName>
    <definedName name="wer" localSheetId="14" hidden="1">{#N/A,#N/A,FALSE,"9PS0"}</definedName>
    <definedName name="wer" localSheetId="2" hidden="1">{#N/A,#N/A,FALSE,"9PS0"}</definedName>
    <definedName name="wer" localSheetId="13" hidden="1">{#N/A,#N/A,FALSE,"9PS0"}</definedName>
    <definedName name="wer" localSheetId="1" hidden="1">{#N/A,#N/A,FALSE,"9PS0"}</definedName>
    <definedName name="wer" localSheetId="12" hidden="1">{#N/A,#N/A,FALSE,"9PS0"}</definedName>
    <definedName name="wer" localSheetId="0" hidden="1">{#N/A,#N/A,FALSE,"9PS0"}</definedName>
    <definedName name="wer" localSheetId="4" hidden="1">{#N/A,#N/A,FALSE,"9PS0"}</definedName>
    <definedName name="wer" localSheetId="5" hidden="1">{#N/A,#N/A,FALSE,"9PS0"}</definedName>
    <definedName name="wer" hidden="1">{#N/A,#N/A,FALSE,"9PS0"}</definedName>
    <definedName name="WorkPath">[2]Ini!$C$4</definedName>
    <definedName name="wrn.r1." localSheetId="6" hidden="1">{#N/A,#N/A,FALSE,"9PS0"}</definedName>
    <definedName name="wrn.r1." localSheetId="7" hidden="1">{#N/A,#N/A,FALSE,"9PS0"}</definedName>
    <definedName name="wrn.r1." localSheetId="11" hidden="1">{#N/A,#N/A,FALSE,"9PS0"}</definedName>
    <definedName name="wrn.r1." localSheetId="10" hidden="1">{#N/A,#N/A,FALSE,"9PS0"}</definedName>
    <definedName name="wrn.r1." localSheetId="9" hidden="1">{#N/A,#N/A,FALSE,"9PS0"}</definedName>
    <definedName name="wrn.r1." localSheetId="8" hidden="1">{#N/A,#N/A,FALSE,"9PS0"}</definedName>
    <definedName name="wrn.r1." localSheetId="3" hidden="1">{#N/A,#N/A,FALSE,"9PS0"}</definedName>
    <definedName name="wrn.r1." localSheetId="14" hidden="1">{#N/A,#N/A,FALSE,"9PS0"}</definedName>
    <definedName name="wrn.r1." localSheetId="2" hidden="1">{#N/A,#N/A,FALSE,"9PS0"}</definedName>
    <definedName name="wrn.r1." localSheetId="13" hidden="1">{#N/A,#N/A,FALSE,"9PS0"}</definedName>
    <definedName name="wrn.r1." localSheetId="1" hidden="1">{#N/A,#N/A,FALSE,"9PS0"}</definedName>
    <definedName name="wrn.r1." localSheetId="12" hidden="1">{#N/A,#N/A,FALSE,"9PS0"}</definedName>
    <definedName name="wrn.r1." localSheetId="0" hidden="1">{#N/A,#N/A,FALSE,"9PS0"}</definedName>
    <definedName name="wrn.r1." localSheetId="4" hidden="1">{#N/A,#N/A,FALSE,"9PS0"}</definedName>
    <definedName name="wrn.r1." localSheetId="5" hidden="1">{#N/A,#N/A,FALSE,"9PS0"}</definedName>
    <definedName name="wrn.r1." hidden="1">{#N/A,#N/A,FALSE,"9PS0"}</definedName>
    <definedName name="wrn.Виробництво._.11._.міс." localSheetId="6" hidden="1">{#N/A,#N/A,TRUE,"попередні"}</definedName>
    <definedName name="wrn.Виробництво._.11._.міс." localSheetId="7" hidden="1">{#N/A,#N/A,TRUE,"попередні"}</definedName>
    <definedName name="wrn.Виробництво._.11._.міс." localSheetId="11" hidden="1">{#N/A,#N/A,TRUE,"попередні"}</definedName>
    <definedName name="wrn.Виробництво._.11._.міс." localSheetId="10" hidden="1">{#N/A,#N/A,TRUE,"попередні"}</definedName>
    <definedName name="wrn.Виробництво._.11._.міс." localSheetId="9" hidden="1">{#N/A,#N/A,TRUE,"попередні"}</definedName>
    <definedName name="wrn.Виробництво._.11._.міс." localSheetId="8" hidden="1">{#N/A,#N/A,TRUE,"попередні"}</definedName>
    <definedName name="wrn.Виробництво._.11._.міс." localSheetId="3" hidden="1">{#N/A,#N/A,TRUE,"попередні"}</definedName>
    <definedName name="wrn.Виробництво._.11._.міс." localSheetId="14" hidden="1">{#N/A,#N/A,TRUE,"попередні"}</definedName>
    <definedName name="wrn.Виробництво._.11._.міс." localSheetId="2" hidden="1">{#N/A,#N/A,TRUE,"попередні"}</definedName>
    <definedName name="wrn.Виробництво._.11._.міс." localSheetId="13" hidden="1">{#N/A,#N/A,TRUE,"попередні"}</definedName>
    <definedName name="wrn.Виробництво._.11._.міс." localSheetId="1" hidden="1">{#N/A,#N/A,TRUE,"попередні"}</definedName>
    <definedName name="wrn.Виробництво._.11._.міс." localSheetId="12" hidden="1">{#N/A,#N/A,TRUE,"попередні"}</definedName>
    <definedName name="wrn.Виробництво._.11._.міс." localSheetId="0" hidden="1">{#N/A,#N/A,TRUE,"попередні"}</definedName>
    <definedName name="wrn.Виробництво._.11._.міс." localSheetId="4" hidden="1">{#N/A,#N/A,TRUE,"попередні"}</definedName>
    <definedName name="wrn.Виробництво._.11._.міс." localSheetId="5" hidden="1">{#N/A,#N/A,TRUE,"попередні"}</definedName>
    <definedName name="wrn.Виробництво._.11._.міс." hidden="1">{#N/A,#N/A,TRUE,"попередні"}</definedName>
    <definedName name="wrn_r1_" localSheetId="6">{#N/A,#N/A,FALSE,"9PS0"}</definedName>
    <definedName name="wrn_r1_" localSheetId="7">{#N/A,#N/A,FALSE,"9PS0"}</definedName>
    <definedName name="wrn_r1_" localSheetId="11">{#N/A,#N/A,FALSE,"9PS0"}</definedName>
    <definedName name="wrn_r1_" localSheetId="10">{#N/A,#N/A,FALSE,"9PS0"}</definedName>
    <definedName name="wrn_r1_" localSheetId="9">{#N/A,#N/A,FALSE,"9PS0"}</definedName>
    <definedName name="wrn_r1_" localSheetId="8">{#N/A,#N/A,FALSE,"9PS0"}</definedName>
    <definedName name="wrn_r1_" localSheetId="3">{#N/A,#N/A,FALSE,"9PS0"}</definedName>
    <definedName name="wrn_r1_" localSheetId="14">{#N/A,#N/A,FALSE,"9PS0"}</definedName>
    <definedName name="wrn_r1_" localSheetId="2">{#N/A,#N/A,FALSE,"9PS0"}</definedName>
    <definedName name="wrn_r1_" localSheetId="13">{#N/A,#N/A,FALSE,"9PS0"}</definedName>
    <definedName name="wrn_r1_" localSheetId="1">{#N/A,#N/A,FALSE,"9PS0"}</definedName>
    <definedName name="wrn_r1_" localSheetId="12">{#N/A,#N/A,FALSE,"9PS0"}</definedName>
    <definedName name="wrn_r1_" localSheetId="0">{#N/A,#N/A,FALSE,"9PS0"}</definedName>
    <definedName name="wrn_r1_" localSheetId="4">{#N/A,#N/A,FALSE,"9PS0"}</definedName>
    <definedName name="wrn_r1_" localSheetId="5">{#N/A,#N/A,FALSE,"9PS0"}</definedName>
    <definedName name="wrn_r1_">{#N/A,#N/A,FALSE,"9PS0"}</definedName>
    <definedName name="ww" localSheetId="6" hidden="1">{#N/A,#N/A,TRUE,"попередні"}</definedName>
    <definedName name="ww" localSheetId="7" hidden="1">{#N/A,#N/A,TRUE,"попередні"}</definedName>
    <definedName name="ww" localSheetId="11" hidden="1">{#N/A,#N/A,TRUE,"попередні"}</definedName>
    <definedName name="ww" localSheetId="10" hidden="1">{#N/A,#N/A,TRUE,"попередні"}</definedName>
    <definedName name="ww" localSheetId="9" hidden="1">{#N/A,#N/A,TRUE,"попередні"}</definedName>
    <definedName name="ww" localSheetId="8" hidden="1">{#N/A,#N/A,TRUE,"попередні"}</definedName>
    <definedName name="ww" localSheetId="3" hidden="1">{#N/A,#N/A,TRUE,"попередні"}</definedName>
    <definedName name="ww" localSheetId="14" hidden="1">{#N/A,#N/A,TRUE,"попередні"}</definedName>
    <definedName name="ww" localSheetId="2" hidden="1">{#N/A,#N/A,TRUE,"попередні"}</definedName>
    <definedName name="ww" localSheetId="13" hidden="1">{#N/A,#N/A,TRUE,"попередні"}</definedName>
    <definedName name="ww" localSheetId="1" hidden="1">{#N/A,#N/A,TRUE,"попередні"}</definedName>
    <definedName name="ww" localSheetId="12" hidden="1">{#N/A,#N/A,TRUE,"попередні"}</definedName>
    <definedName name="ww" localSheetId="0" hidden="1">{#N/A,#N/A,TRUE,"попередні"}</definedName>
    <definedName name="ww" localSheetId="4" hidden="1">{#N/A,#N/A,TRUE,"попередні"}</definedName>
    <definedName name="ww" localSheetId="5" hidden="1">{#N/A,#N/A,TRUE,"попередні"}</definedName>
    <definedName name="ww" hidden="1">{#N/A,#N/A,TRUE,"попередні"}</definedName>
    <definedName name="x">[14]!x</definedName>
    <definedName name="xenia">[14]!xenia</definedName>
    <definedName name="xff1">'[15]1_структура по елементах'!#REF!</definedName>
    <definedName name="xgg">'[15]1_структура по елементах'!#REF!</definedName>
    <definedName name="xgg1">'[15]1_структура по елементах'!#REF!</definedName>
    <definedName name="xxx1">'[15]1_структура по елементах'!#REF!</definedName>
    <definedName name="y" localSheetId="6" hidden="1">{"'таб 21'!$A$1:$U$24","'таб 21'!$A$1:$U$1"}</definedName>
    <definedName name="y" localSheetId="7" hidden="1">{"'таб 21'!$A$1:$U$24","'таб 21'!$A$1:$U$1"}</definedName>
    <definedName name="y" localSheetId="11" hidden="1">{"'таб 21'!$A$1:$U$24","'таб 21'!$A$1:$U$1"}</definedName>
    <definedName name="y" localSheetId="10" hidden="1">{"'таб 21'!$A$1:$U$24","'таб 21'!$A$1:$U$1"}</definedName>
    <definedName name="y" localSheetId="9" hidden="1">{"'таб 21'!$A$1:$U$24","'таб 21'!$A$1:$U$1"}</definedName>
    <definedName name="y" localSheetId="8" hidden="1">{"'таб 21'!$A$1:$U$24","'таб 21'!$A$1:$U$1"}</definedName>
    <definedName name="y" localSheetId="3" hidden="1">{"'таб 21'!$A$1:$U$24","'таб 21'!$A$1:$U$1"}</definedName>
    <definedName name="y" localSheetId="14" hidden="1">{"'таб 21'!$A$1:$U$24","'таб 21'!$A$1:$U$1"}</definedName>
    <definedName name="y" localSheetId="2" hidden="1">{"'таб 21'!$A$1:$U$24","'таб 21'!$A$1:$U$1"}</definedName>
    <definedName name="y" localSheetId="13" hidden="1">{"'таб 21'!$A$1:$U$24","'таб 21'!$A$1:$U$1"}</definedName>
    <definedName name="y" localSheetId="1" hidden="1">{"'таб 21'!$A$1:$U$24","'таб 21'!$A$1:$U$1"}</definedName>
    <definedName name="y" localSheetId="12" hidden="1">{"'таб 21'!$A$1:$U$24","'таб 21'!$A$1:$U$1"}</definedName>
    <definedName name="y" localSheetId="0" hidden="1">{"'таб 21'!$A$1:$U$24","'таб 21'!$A$1:$U$1"}</definedName>
    <definedName name="y" localSheetId="4" hidden="1">{"'таб 21'!$A$1:$U$24","'таб 21'!$A$1:$U$1"}</definedName>
    <definedName name="y" localSheetId="5" hidden="1">{"'таб 21'!$A$1:$U$24","'таб 21'!$A$1:$U$1"}</definedName>
    <definedName name="y" hidden="1">{"'таб 21'!$A$1:$U$24","'таб 21'!$A$1:$U$1"}</definedName>
    <definedName name="Year">#REF!</definedName>
    <definedName name="yy">[14]!yy</definedName>
    <definedName name="yyyyyyyyyyyyyyyyyyy">[14]!yyyyyyyyyyyyyyyyyyy</definedName>
    <definedName name="z">[14]!z</definedName>
    <definedName name="Z_2B9BA360_C094_11D4_BCAF_00C026C07CB6_.wvu.Cols" hidden="1">'[12]0'!$C$1:$L$65536,'[12]0'!$P$1:$AI$65536</definedName>
    <definedName name="Z_2B9BA361_C094_11D4_BCAF_00C026C07CB6_.wvu.Cols" hidden="1">'[12]1'!$D$1:$F$65536,'[12]1'!$L$1:$AQ$65536</definedName>
    <definedName name="Z_2B9BA362_C094_11D4_BCAF_00C026C07CB6_.wvu.Cols" hidden="1">'[12]1 кв'!$C$1:$E$65536,'[12]1 кв'!$N$1:$AX$65536</definedName>
    <definedName name="Z_2B9BA363_C094_11D4_BCAF_00C026C07CB6_.wvu.Cols" hidden="1">'[12]10'!$F$1:$H$65536,'[12]10'!$P$1:$AR$65536</definedName>
    <definedName name="Z_2B9BA364_C094_11D4_BCAF_00C026C07CB6_.wvu.Cols" hidden="1">'[12]10 міс.'!$C$1:$E$65536,'[12]10 міс.'!$N$1:$AX$65536</definedName>
    <definedName name="Z_2B9BA365_C094_11D4_BCAF_00C026C07CB6_.wvu.Cols" hidden="1">'[12]11'!$F$1:$H$65536,'[12]11'!$P$1:$AR$65536</definedName>
    <definedName name="Z_2B9BA366_C094_11D4_BCAF_00C026C07CB6_.wvu.Cols" hidden="1">'[12]11 міс.'!$C$1:$E$65536,'[12]11 міс.'!$N$1:$AX$65536</definedName>
    <definedName name="Z_2B9BA367_C094_11D4_BCAF_00C026C07CB6_.wvu.Cols" hidden="1">'[12]12'!$F$1:$H$65536,'[12]12'!$P$1:$AR$65536</definedName>
    <definedName name="Z_2B9BA368_C094_11D4_BCAF_00C026C07CB6_.wvu.Cols" hidden="1">'[12]12 міс.'!$C$1:$E$65536,'[12]12 міс.'!$N$1:$AX$65536</definedName>
    <definedName name="Z_2B9BA369_C094_11D4_BCAF_00C026C07CB6_.wvu.Cols" hidden="1">'[12]1998'!$C$1:$E$65536,'[12]1998'!$I$1:$AC$65536</definedName>
    <definedName name="Z_2B9BA36A_C094_11D4_BCAF_00C026C07CB6_.wvu.Cols" hidden="1">'[12]1півр'!$C$1:$E$65536,'[12]1півр'!$N$1:$AX$65536</definedName>
    <definedName name="Z_2B9BA36B_C094_11D4_BCAF_00C026C07CB6_.wvu.Cols" hidden="1">'[12]2'!$F$1:$H$65536,'[12]2'!$P$1:$AQ$65536</definedName>
    <definedName name="Z_2B9BA36C_C094_11D4_BCAF_00C026C07CB6_.wvu.Cols" hidden="1">'[12]2 кв'!$C$1:$E$65536,'[12]2 кв'!$M$1:$AW$65536</definedName>
    <definedName name="Z_2B9BA36D_C094_11D4_BCAF_00C026C07CB6_.wvu.Cols" hidden="1">'[12]2 утв'!$F$1:$H$65536,'[12]2 утв'!$P$1:$AM$65536</definedName>
    <definedName name="Z_2B9BA36E_C094_11D4_BCAF_00C026C07CB6_.wvu.Cols" hidden="1">'[12]3 не сокр.'!$F$1:$H$65536,'[12]3 не сокр.'!$P$1:$AQ$65536</definedName>
    <definedName name="Z_2B9BA36F_C094_11D4_BCAF_00C026C07CB6_.wvu.Cols" hidden="1">'[12]3 тар.'!$C$1:$E$65536,'[12]3 тар.'!$I$1:$AO$65536</definedName>
    <definedName name="Z_2B9BA370_C094_11D4_BCAF_00C026C07CB6_.wvu.Cols" hidden="1">'[12]3 утв.'!$F$1:$H$65536,'[12]3 утв.'!$P$1:$AQ$65536</definedName>
    <definedName name="Z_2B9BA371_C094_11D4_BCAF_00C026C07CB6_.wvu.Cols" hidden="1">'[12]3кв'!$C$1:$E$65536,'[12]3кв'!$N$1:$AX$65536</definedName>
    <definedName name="Z_2B9BA372_C094_11D4_BCAF_00C026C07CB6_.wvu.Cols" hidden="1">'[12]3кв '!$C$1:$E$65536,'[12]3кв '!$I$1:$AA$65536</definedName>
    <definedName name="Z_2B9BA373_C094_11D4_BCAF_00C026C07CB6_.wvu.Cols" hidden="1">'[12]4 утв'!$F$1:$H$65536,'[12]4 утв'!$P$1:$AR$65536</definedName>
    <definedName name="Z_2B9BA374_C094_11D4_BCAF_00C026C07CB6_.wvu.Cols" hidden="1">'[12]5'!$F$1:$H$65536,'[12]5'!$P$1:$AR$65536</definedName>
    <definedName name="Z_2B9BA375_C094_11D4_BCAF_00C026C07CB6_.wvu.Cols" hidden="1">'[12]6'!$F$1:$H$65536,'[12]6'!$P$1:$AR$65536</definedName>
    <definedName name="Z_2B9BA376_C094_11D4_BCAF_00C026C07CB6_.wvu.Cols" hidden="1">'[12]7'!$F$1:$H$65536,'[12]7'!$P$1:$AR$65536</definedName>
    <definedName name="Z_2B9BA377_C094_11D4_BCAF_00C026C07CB6_.wvu.Cols" hidden="1">'[12]7 міс'!$C$1:$E$65536,'[12]7 міс'!$N$1:$AX$65536</definedName>
    <definedName name="Z_2B9BA378_C094_11D4_BCAF_00C026C07CB6_.wvu.Cols" hidden="1">'[12]8'!$F$1:$H$65536,'[12]8'!$P$1:$AR$65536</definedName>
    <definedName name="Z_2B9BA379_C094_11D4_BCAF_00C026C07CB6_.wvu.Cols" hidden="1">'[12]8 міс.'!$C$1:$E$65536,'[12]8 міс.'!$N$1:$AX$65536</definedName>
    <definedName name="Z_2B9BA37A_C094_11D4_BCAF_00C026C07CB6_.wvu.Cols" hidden="1">'[12]812'!$F$1:$H$65536,'[12]812'!$P$1:$AM$65536</definedName>
    <definedName name="Z_2B9BA37B_C094_11D4_BCAF_00C026C07CB6_.wvu.Cols" hidden="1">'[12]812 (2)'!$F$1:$H$65536,'[12]812 (2)'!$P$1:$AL$65536</definedName>
    <definedName name="Z_2B9BA37C_C094_11D4_BCAF_00C026C07CB6_.wvu.Cols" hidden="1">'[12]9'!$F$1:$H$65536,'[12]9'!$P$1:$AP$65536</definedName>
    <definedName name="Z_2B9BA37D_C094_11D4_BCAF_00C026C07CB6_.wvu.Cols" hidden="1">'[12]9 (2)'!$C$1:$E$65536,'[12]9 (2)'!$I$1:$AF$65536</definedName>
    <definedName name="Z_2B9BA37E_C094_11D4_BCAF_00C026C07CB6_.wvu.Cols" hidden="1">'[12]9 міс.'!$C$1:$E$65536,'[12]9 міс.'!$N$1:$AX$65536</definedName>
    <definedName name="Z_F5654560_D292_11D4_BCAF_00C026C07CB6_.wvu.Cols" hidden="1">'[12]0'!$C$1:$L$65536,'[12]0'!$P$1:$AI$65536</definedName>
    <definedName name="Z_F5654561_D292_11D4_BCAF_00C026C07CB6_.wvu.Cols" hidden="1">'[12]1'!$D$1:$F$65536,'[12]1'!$L$1:$AQ$65536</definedName>
    <definedName name="Z_F5654562_D292_11D4_BCAF_00C026C07CB6_.wvu.Cols" hidden="1">'[12]1 кв'!$C$1:$E$65536,'[12]1 кв'!$N$1:$AX$65536</definedName>
    <definedName name="Z_F5654563_D292_11D4_BCAF_00C026C07CB6_.wvu.Cols" hidden="1">'[12]10'!$F$1:$H$65536,'[12]10'!$P$1:$AR$65536</definedName>
    <definedName name="Z_F5654564_D292_11D4_BCAF_00C026C07CB6_.wvu.Cols" hidden="1">'[12]10 міс.'!$C$1:$E$65536,'[12]10 міс.'!$N$1:$AX$65536</definedName>
    <definedName name="Z_F5654565_D292_11D4_BCAF_00C026C07CB6_.wvu.Cols" hidden="1">'[12]11'!$F$1:$H$65536,'[12]11'!$P$1:$AR$65536</definedName>
    <definedName name="Z_F5654566_D292_11D4_BCAF_00C026C07CB6_.wvu.Cols" hidden="1">'[12]11 міс.'!$C$1:$E$65536,'[12]11 міс.'!$N$1:$AX$65536</definedName>
    <definedName name="Z_F5654567_D292_11D4_BCAF_00C026C07CB6_.wvu.Cols" hidden="1">'[12]12'!$F$1:$H$65536,'[12]12'!$P$1:$AR$65536</definedName>
    <definedName name="Z_F5654568_D292_11D4_BCAF_00C026C07CB6_.wvu.Cols" hidden="1">'[12]12 міс.'!$C$1:$E$65536,'[12]12 міс.'!$N$1:$AX$65536</definedName>
    <definedName name="Z_F5654569_D292_11D4_BCAF_00C026C07CB6_.wvu.Cols" hidden="1">'[12]1998'!$C$1:$E$65536,'[12]1998'!$I$1:$AC$65536</definedName>
    <definedName name="Z_F565456A_D292_11D4_BCAF_00C026C07CB6_.wvu.Cols" hidden="1">'[12]1півр'!$C$1:$E$65536,'[12]1півр'!$N$1:$AX$65536</definedName>
    <definedName name="Z_F565456B_D292_11D4_BCAF_00C026C07CB6_.wvu.Cols" hidden="1">'[12]2'!$F$1:$H$65536,'[12]2'!$P$1:$AQ$65536</definedName>
    <definedName name="Z_F565456C_D292_11D4_BCAF_00C026C07CB6_.wvu.Cols" hidden="1">'[12]2 кв'!$C$1:$E$65536,'[12]2 кв'!$M$1:$AW$65536</definedName>
    <definedName name="Z_F565456D_D292_11D4_BCAF_00C026C07CB6_.wvu.Cols" hidden="1">'[12]2 утв'!$F$1:$H$65536,'[12]2 утв'!$P$1:$AM$65536</definedName>
    <definedName name="Z_F565456E_D292_11D4_BCAF_00C026C07CB6_.wvu.Cols" hidden="1">'[12]3 не сокр.'!$F$1:$H$65536,'[12]3 не сокр.'!$P$1:$AQ$65536</definedName>
    <definedName name="Z_F565456F_D292_11D4_BCAF_00C026C07CB6_.wvu.Cols" hidden="1">'[12]3 тар.'!$C$1:$E$65536,'[12]3 тар.'!$I$1:$AO$65536</definedName>
    <definedName name="Z_F5654570_D292_11D4_BCAF_00C026C07CB6_.wvu.Cols" hidden="1">'[12]3 утв.'!$F$1:$H$65536,'[12]3 утв.'!$P$1:$AQ$65536</definedName>
    <definedName name="Z_F5654571_D292_11D4_BCAF_00C026C07CB6_.wvu.Cols" hidden="1">'[12]3кв'!$C$1:$E$65536,'[12]3кв'!$N$1:$AX$65536</definedName>
    <definedName name="Z_F5654572_D292_11D4_BCAF_00C026C07CB6_.wvu.Cols" hidden="1">'[12]3кв '!$C$1:$E$65536,'[12]3кв '!$I$1:$AA$65536</definedName>
    <definedName name="Z_F5654573_D292_11D4_BCAF_00C026C07CB6_.wvu.Cols" hidden="1">'[12]4 утв'!$F$1:$H$65536,'[12]4 утв'!$P$1:$AR$65536</definedName>
    <definedName name="Z_F5654574_D292_11D4_BCAF_00C026C07CB6_.wvu.Cols" hidden="1">'[12]5'!$F$1:$H$65536,'[12]5'!$P$1:$AR$65536</definedName>
    <definedName name="Z_F5654575_D292_11D4_BCAF_00C026C07CB6_.wvu.Cols" hidden="1">'[12]6'!$F$1:$H$65536,'[12]6'!$P$1:$AR$65536</definedName>
    <definedName name="Z_F5654576_D292_11D4_BCAF_00C026C07CB6_.wvu.Cols" hidden="1">'[12]7'!$F$1:$H$65536,'[12]7'!$P$1:$AR$65536</definedName>
    <definedName name="Z_F5654577_D292_11D4_BCAF_00C026C07CB6_.wvu.Cols" hidden="1">'[12]7 міс'!$C$1:$E$65536,'[12]7 міс'!$N$1:$AX$65536</definedName>
    <definedName name="Z_F5654578_D292_11D4_BCAF_00C026C07CB6_.wvu.Cols" hidden="1">'[12]8'!$F$1:$H$65536,'[12]8'!$P$1:$AR$65536</definedName>
    <definedName name="Z_F5654579_D292_11D4_BCAF_00C026C07CB6_.wvu.Cols" hidden="1">'[12]8 міс.'!$C$1:$E$65536,'[12]8 міс.'!$N$1:$AX$65536</definedName>
    <definedName name="Z_F565457A_D292_11D4_BCAF_00C026C07CB6_.wvu.Cols" hidden="1">'[12]812'!$F$1:$H$65536,'[12]812'!$P$1:$AM$65536</definedName>
    <definedName name="Z_F565457B_D292_11D4_BCAF_00C026C07CB6_.wvu.Cols" hidden="1">'[12]812 (2)'!$F$1:$H$65536,'[12]812 (2)'!$P$1:$AL$65536</definedName>
    <definedName name="Z_F565457C_D292_11D4_BCAF_00C026C07CB6_.wvu.Cols" hidden="1">'[12]9'!$F$1:$H$65536,'[12]9'!$P$1:$AP$65536</definedName>
    <definedName name="Z_F565457D_D292_11D4_BCAF_00C026C07CB6_.wvu.Cols" hidden="1">'[12]9 (2)'!$C$1:$E$65536,'[12]9 (2)'!$I$1:$AF$65536</definedName>
    <definedName name="Z_F565457E_D292_11D4_BCAF_00C026C07CB6_.wvu.Cols" hidden="1">'[12]9 міс.'!$C$1:$E$65536,'[12]9 міс.'!$N$1:$AX$65536</definedName>
    <definedName name="zzz1">'[15]1_структура по елементах'!#REF!</definedName>
    <definedName name="а" localSheetId="6" hidden="1">{"'таб 21'!$A$1:$U$24","'таб 21'!$A$1:$U$1"}</definedName>
    <definedName name="а" localSheetId="7" hidden="1">{"'таб 21'!$A$1:$U$24","'таб 21'!$A$1:$U$1"}</definedName>
    <definedName name="а" localSheetId="11" hidden="1">{"'таб 21'!$A$1:$U$24","'таб 21'!$A$1:$U$1"}</definedName>
    <definedName name="а" localSheetId="10" hidden="1">{"'таб 21'!$A$1:$U$24","'таб 21'!$A$1:$U$1"}</definedName>
    <definedName name="а" localSheetId="9" hidden="1">{"'таб 21'!$A$1:$U$24","'таб 21'!$A$1:$U$1"}</definedName>
    <definedName name="а" localSheetId="8" hidden="1">{"'таб 21'!$A$1:$U$24","'таб 21'!$A$1:$U$1"}</definedName>
    <definedName name="а" localSheetId="3" hidden="1">{"'таб 21'!$A$1:$U$24","'таб 21'!$A$1:$U$1"}</definedName>
    <definedName name="а" localSheetId="14" hidden="1">{"'таб 21'!$A$1:$U$24","'таб 21'!$A$1:$U$1"}</definedName>
    <definedName name="а" localSheetId="2" hidden="1">{"'таб 21'!$A$1:$U$24","'таб 21'!$A$1:$U$1"}</definedName>
    <definedName name="а" localSheetId="13" hidden="1">{"'таб 21'!$A$1:$U$24","'таб 21'!$A$1:$U$1"}</definedName>
    <definedName name="а" localSheetId="1" hidden="1">{"'таб 21'!$A$1:$U$24","'таб 21'!$A$1:$U$1"}</definedName>
    <definedName name="а" localSheetId="12" hidden="1">{"'таб 21'!$A$1:$U$24","'таб 21'!$A$1:$U$1"}</definedName>
    <definedName name="а" localSheetId="0" hidden="1">{"'таб 21'!$A$1:$U$24","'таб 21'!$A$1:$U$1"}</definedName>
    <definedName name="а" localSheetId="4" hidden="1">{"'таб 21'!$A$1:$U$24","'таб 21'!$A$1:$U$1"}</definedName>
    <definedName name="а" localSheetId="5" hidden="1">{"'таб 21'!$A$1:$U$24","'таб 21'!$A$1:$U$1"}</definedName>
    <definedName name="а" hidden="1">{"'таб 21'!$A$1:$U$24","'таб 21'!$A$1:$U$1"}</definedName>
    <definedName name="А1">#REF!</definedName>
    <definedName name="А1_нп">#REF!</definedName>
    <definedName name="А1_п">#REF!</definedName>
    <definedName name="А2_нп">#REF!</definedName>
    <definedName name="А2_п">#REF!</definedName>
    <definedName name="А24">#REF!</definedName>
    <definedName name="А3_нп">#REF!</definedName>
    <definedName name="А3_п">#REF!</definedName>
    <definedName name="А4_нп">#REF!</definedName>
    <definedName name="А4_п">#REF!</definedName>
    <definedName name="А5_нп">#REF!</definedName>
    <definedName name="А5_п">#REF!</definedName>
    <definedName name="А6_нп">#REF!</definedName>
    <definedName name="А6_п">#REF!</definedName>
    <definedName name="А7">#REF!</definedName>
    <definedName name="А7_нп">#REF!</definedName>
    <definedName name="А7_п">#REF!</definedName>
    <definedName name="аа" localSheetId="6" hidden="1">{#N/A,#N/A,FALSE,"9PS0"}</definedName>
    <definedName name="аа" localSheetId="7" hidden="1">{#N/A,#N/A,FALSE,"9PS0"}</definedName>
    <definedName name="аа" localSheetId="11" hidden="1">{#N/A,#N/A,FALSE,"9PS0"}</definedName>
    <definedName name="аа" localSheetId="10" hidden="1">{#N/A,#N/A,FALSE,"9PS0"}</definedName>
    <definedName name="аа" localSheetId="9" hidden="1">{#N/A,#N/A,FALSE,"9PS0"}</definedName>
    <definedName name="аа" localSheetId="8" hidden="1">{#N/A,#N/A,FALSE,"9PS0"}</definedName>
    <definedName name="аа" localSheetId="3" hidden="1">{#N/A,#N/A,FALSE,"9PS0"}</definedName>
    <definedName name="аа" localSheetId="14" hidden="1">{#N/A,#N/A,FALSE,"9PS0"}</definedName>
    <definedName name="аа" localSheetId="2" hidden="1">{#N/A,#N/A,FALSE,"9PS0"}</definedName>
    <definedName name="аа" localSheetId="13" hidden="1">{#N/A,#N/A,FALSE,"9PS0"}</definedName>
    <definedName name="аа" localSheetId="1" hidden="1">{#N/A,#N/A,FALSE,"9PS0"}</definedName>
    <definedName name="аа" localSheetId="12" hidden="1">{#N/A,#N/A,FALSE,"9PS0"}</definedName>
    <definedName name="аа" localSheetId="0" hidden="1">{#N/A,#N/A,FALSE,"9PS0"}</definedName>
    <definedName name="аа" localSheetId="4" hidden="1">{#N/A,#N/A,FALSE,"9PS0"}</definedName>
    <definedName name="аа" localSheetId="5" hidden="1">{#N/A,#N/A,FALSE,"9PS0"}</definedName>
    <definedName name="аа" hidden="1">{#N/A,#N/A,FALSE,"9PS0"}</definedName>
    <definedName name="ааа">[35]рік!#REF!</definedName>
    <definedName name="авто_1">#REF!</definedName>
    <definedName name="авто_2">#REF!</definedName>
    <definedName name="авто_3">#REF!</definedName>
    <definedName name="авто_4">#REF!</definedName>
    <definedName name="авто_5">'[22]ат_на 2004_витрати_1'!#REF!</definedName>
    <definedName name="авто_9">[36]автотранс!#REF!</definedName>
    <definedName name="авто_9п">[36]автотранс!#REF!</definedName>
    <definedName name="авто_г">#REF!</definedName>
    <definedName name="авто_зв">[36]автотранс!#REF!</definedName>
    <definedName name="авто_о">[36]автотранс!#REF!</definedName>
    <definedName name="авто_п">[36]автотранс!#REF!</definedName>
    <definedName name="Адреса_підприємства">#REF!</definedName>
    <definedName name="акт_1">#REF!</definedName>
    <definedName name="акт_2">#REF!</definedName>
    <definedName name="акт_3">#REF!</definedName>
    <definedName name="акт_4">#REF!</definedName>
    <definedName name="акт_г">#REF!</definedName>
    <definedName name="аліріцалоисірьл">#REF!</definedName>
    <definedName name="ам" localSheetId="6" hidden="1">{"'таб 21'!$A$1:$U$24","'таб 21'!$A$1:$U$1"}</definedName>
    <definedName name="ам" localSheetId="7" hidden="1">{"'таб 21'!$A$1:$U$24","'таб 21'!$A$1:$U$1"}</definedName>
    <definedName name="ам" localSheetId="11" hidden="1">{"'таб 21'!$A$1:$U$24","'таб 21'!$A$1:$U$1"}</definedName>
    <definedName name="ам" localSheetId="10" hidden="1">{"'таб 21'!$A$1:$U$24","'таб 21'!$A$1:$U$1"}</definedName>
    <definedName name="ам" localSheetId="9" hidden="1">{"'таб 21'!$A$1:$U$24","'таб 21'!$A$1:$U$1"}</definedName>
    <definedName name="ам" localSheetId="8" hidden="1">{"'таб 21'!$A$1:$U$24","'таб 21'!$A$1:$U$1"}</definedName>
    <definedName name="ам" localSheetId="3" hidden="1">{"'таб 21'!$A$1:$U$24","'таб 21'!$A$1:$U$1"}</definedName>
    <definedName name="ам" localSheetId="14" hidden="1">{"'таб 21'!$A$1:$U$24","'таб 21'!$A$1:$U$1"}</definedName>
    <definedName name="ам" localSheetId="2" hidden="1">{"'таб 21'!$A$1:$U$24","'таб 21'!$A$1:$U$1"}</definedName>
    <definedName name="ам" localSheetId="13" hidden="1">{"'таб 21'!$A$1:$U$24","'таб 21'!$A$1:$U$1"}</definedName>
    <definedName name="ам" localSheetId="1" hidden="1">{"'таб 21'!$A$1:$U$24","'таб 21'!$A$1:$U$1"}</definedName>
    <definedName name="ам" localSheetId="12" hidden="1">{"'таб 21'!$A$1:$U$24","'таб 21'!$A$1:$U$1"}</definedName>
    <definedName name="ам" localSheetId="0" hidden="1">{"'таб 21'!$A$1:$U$24","'таб 21'!$A$1:$U$1"}</definedName>
    <definedName name="ам" localSheetId="4" hidden="1">{"'таб 21'!$A$1:$U$24","'таб 21'!$A$1:$U$1"}</definedName>
    <definedName name="ам" localSheetId="5" hidden="1">{"'таб 21'!$A$1:$U$24","'таб 21'!$A$1:$U$1"}</definedName>
    <definedName name="ам" hidden="1">{"'таб 21'!$A$1:$U$24","'таб 21'!$A$1:$U$1"}</definedName>
    <definedName name="аппа">[14]!аппа</definedName>
    <definedName name="ар">[14]!ар</definedName>
    <definedName name="арпрдлод">[37]страх!#REF!</definedName>
    <definedName name="АХО" localSheetId="6" hidden="1">{#N/A,#N/A,TRUE,"попередні"}</definedName>
    <definedName name="АХО" localSheetId="7" hidden="1">{#N/A,#N/A,TRUE,"попередні"}</definedName>
    <definedName name="АХО" localSheetId="11" hidden="1">{#N/A,#N/A,TRUE,"попередні"}</definedName>
    <definedName name="АХО" localSheetId="10" hidden="1">{#N/A,#N/A,TRUE,"попередні"}</definedName>
    <definedName name="АХО" localSheetId="9" hidden="1">{#N/A,#N/A,TRUE,"попередні"}</definedName>
    <definedName name="АХО" localSheetId="8" hidden="1">{#N/A,#N/A,TRUE,"попередні"}</definedName>
    <definedName name="АХО" localSheetId="3" hidden="1">{#N/A,#N/A,TRUE,"попередні"}</definedName>
    <definedName name="АХО" localSheetId="14" hidden="1">{#N/A,#N/A,TRUE,"попередні"}</definedName>
    <definedName name="АХО" localSheetId="2" hidden="1">{#N/A,#N/A,TRUE,"попередні"}</definedName>
    <definedName name="АХО" localSheetId="13" hidden="1">{#N/A,#N/A,TRUE,"попередні"}</definedName>
    <definedName name="АХО" localSheetId="1" hidden="1">{#N/A,#N/A,TRUE,"попередні"}</definedName>
    <definedName name="АХО" localSheetId="12" hidden="1">{#N/A,#N/A,TRUE,"попередні"}</definedName>
    <definedName name="АХО" localSheetId="0" hidden="1">{#N/A,#N/A,TRUE,"попередні"}</definedName>
    <definedName name="АХО" localSheetId="4" hidden="1">{#N/A,#N/A,TRUE,"попередні"}</definedName>
    <definedName name="АХО" localSheetId="5" hidden="1">{#N/A,#N/A,TRUE,"попередні"}</definedName>
    <definedName name="АХО" hidden="1">{#N/A,#N/A,TRUE,"попередні"}</definedName>
    <definedName name="_xlnm.Database">#REF!</definedName>
    <definedName name="База_данных_ИМ">#REF!</definedName>
    <definedName name="Баланс">#N/A</definedName>
    <definedName name="банк_пл">[38]банк!#REF!</definedName>
    <definedName name="ббб">[14]!ббб</definedName>
    <definedName name="безп_9">[39]охорона!#REF!</definedName>
    <definedName name="безп_о">[39]охорона!#REF!</definedName>
    <definedName name="безп_п">[39]охорона!#REF!</definedName>
    <definedName name="бер">'[40]812'!$P$1:$P$65536</definedName>
    <definedName name="бнб">[14]!бнб</definedName>
    <definedName name="БПн">[41]Ф2!$E$2</definedName>
    <definedName name="бюдж_п">[42]м_812!$I$1:$I$65536</definedName>
    <definedName name="Бюдж1">[6]рік!#REF!</definedName>
    <definedName name="Бюдж2">[6]рік!#REF!</definedName>
    <definedName name="в" localSheetId="6" hidden="1">{#N/A,#N/A,FALSE,"9PS0"}</definedName>
    <definedName name="в" localSheetId="7" hidden="1">{#N/A,#N/A,FALSE,"9PS0"}</definedName>
    <definedName name="в" localSheetId="11" hidden="1">{#N/A,#N/A,FALSE,"9PS0"}</definedName>
    <definedName name="в" localSheetId="10" hidden="1">{#N/A,#N/A,FALSE,"9PS0"}</definedName>
    <definedName name="в" localSheetId="9" hidden="1">{#N/A,#N/A,FALSE,"9PS0"}</definedName>
    <definedName name="в" localSheetId="8" hidden="1">{#N/A,#N/A,FALSE,"9PS0"}</definedName>
    <definedName name="в" localSheetId="3" hidden="1">{#N/A,#N/A,FALSE,"9PS0"}</definedName>
    <definedName name="в" localSheetId="14" hidden="1">{#N/A,#N/A,FALSE,"9PS0"}</definedName>
    <definedName name="в" localSheetId="2" hidden="1">{#N/A,#N/A,FALSE,"9PS0"}</definedName>
    <definedName name="в" localSheetId="13" hidden="1">{#N/A,#N/A,FALSE,"9PS0"}</definedName>
    <definedName name="в" localSheetId="1" hidden="1">{#N/A,#N/A,FALSE,"9PS0"}</definedName>
    <definedName name="в" localSheetId="12" hidden="1">{#N/A,#N/A,FALSE,"9PS0"}</definedName>
    <definedName name="в" localSheetId="0" hidden="1">{#N/A,#N/A,FALSE,"9PS0"}</definedName>
    <definedName name="в" localSheetId="4" hidden="1">{#N/A,#N/A,FALSE,"9PS0"}</definedName>
    <definedName name="в" localSheetId="5" hidden="1">{#N/A,#N/A,FALSE,"9PS0"}</definedName>
    <definedName name="в" hidden="1">{#N/A,#N/A,FALSE,"9PS0"}</definedName>
    <definedName name="в1">'[43]Цены СНГ'!$B$2</definedName>
    <definedName name="вааа" localSheetId="6" hidden="1">{#N/A,#N/A,FALSE,"9PS0"}</definedName>
    <definedName name="вааа" localSheetId="7" hidden="1">{#N/A,#N/A,FALSE,"9PS0"}</definedName>
    <definedName name="вааа" localSheetId="11" hidden="1">{#N/A,#N/A,FALSE,"9PS0"}</definedName>
    <definedName name="вааа" localSheetId="10" hidden="1">{#N/A,#N/A,FALSE,"9PS0"}</definedName>
    <definedName name="вааа" localSheetId="9" hidden="1">{#N/A,#N/A,FALSE,"9PS0"}</definedName>
    <definedName name="вааа" localSheetId="8" hidden="1">{#N/A,#N/A,FALSE,"9PS0"}</definedName>
    <definedName name="вааа" localSheetId="3" hidden="1">{#N/A,#N/A,FALSE,"9PS0"}</definedName>
    <definedName name="вааа" localSheetId="14" hidden="1">{#N/A,#N/A,FALSE,"9PS0"}</definedName>
    <definedName name="вааа" localSheetId="2" hidden="1">{#N/A,#N/A,FALSE,"9PS0"}</definedName>
    <definedName name="вааа" localSheetId="13" hidden="1">{#N/A,#N/A,FALSE,"9PS0"}</definedName>
    <definedName name="вааа" localSheetId="1" hidden="1">{#N/A,#N/A,FALSE,"9PS0"}</definedName>
    <definedName name="вааа" localSheetId="12" hidden="1">{#N/A,#N/A,FALSE,"9PS0"}</definedName>
    <definedName name="вааа" localSheetId="0" hidden="1">{#N/A,#N/A,FALSE,"9PS0"}</definedName>
    <definedName name="вааа" localSheetId="4" hidden="1">{#N/A,#N/A,FALSE,"9PS0"}</definedName>
    <definedName name="вааа" localSheetId="5" hidden="1">{#N/A,#N/A,FALSE,"9PS0"}</definedName>
    <definedName name="вааа" hidden="1">{#N/A,#N/A,FALSE,"9PS0"}</definedName>
    <definedName name="ваи">[14]!ваи</definedName>
    <definedName name="вер">'[40]812'!$X$1:$X$65536</definedName>
    <definedName name="вид_плана">[44]Рабочий!$A$1:$A$7</definedName>
    <definedName name="вика">[14]!вика</definedName>
    <definedName name="вир_1">#REF!</definedName>
    <definedName name="вир_2">#REF!</definedName>
    <definedName name="вир_3">#REF!</definedName>
    <definedName name="вир_4">#REF!</definedName>
    <definedName name="вир_г">#REF!</definedName>
    <definedName name="вир_оч">#REF!</definedName>
    <definedName name="вир_пл">#REF!</definedName>
    <definedName name="витр_1">#REF!</definedName>
    <definedName name="витр_2">#REF!</definedName>
    <definedName name="витр_3">#REF!</definedName>
    <definedName name="витр_4">#REF!</definedName>
    <definedName name="витр_9">#REF!</definedName>
    <definedName name="витр_9п">#REF!</definedName>
    <definedName name="витр_г">#REF!</definedName>
    <definedName name="витр_зв">#REF!</definedName>
    <definedName name="витр_о">#REF!</definedName>
    <definedName name="витр_п">#REF!</definedName>
    <definedName name="витрати" hidden="1">'[12]1998'!$C$1:$E$65536,'[12]1998'!$I$1:$AC$65536</definedName>
    <definedName name="Відпуск">#REF!</definedName>
    <definedName name="відх_оч">'[45] гв'!#REF!</definedName>
    <definedName name="відх_пл">'[45] гв'!#REF!</definedName>
    <definedName name="вііф" localSheetId="6" hidden="1">{#N/A,#N/A,FALSE,"9PS0"}</definedName>
    <definedName name="вііф" localSheetId="7" hidden="1">{#N/A,#N/A,FALSE,"9PS0"}</definedName>
    <definedName name="вііф" localSheetId="11" hidden="1">{#N/A,#N/A,FALSE,"9PS0"}</definedName>
    <definedName name="вііф" localSheetId="10" hidden="1">{#N/A,#N/A,FALSE,"9PS0"}</definedName>
    <definedName name="вііф" localSheetId="9" hidden="1">{#N/A,#N/A,FALSE,"9PS0"}</definedName>
    <definedName name="вііф" localSheetId="8" hidden="1">{#N/A,#N/A,FALSE,"9PS0"}</definedName>
    <definedName name="вііф" localSheetId="3" hidden="1">{#N/A,#N/A,FALSE,"9PS0"}</definedName>
    <definedName name="вііф" localSheetId="14" hidden="1">{#N/A,#N/A,FALSE,"9PS0"}</definedName>
    <definedName name="вііф" localSheetId="2" hidden="1">{#N/A,#N/A,FALSE,"9PS0"}</definedName>
    <definedName name="вііф" localSheetId="13" hidden="1">{#N/A,#N/A,FALSE,"9PS0"}</definedName>
    <definedName name="вііф" localSheetId="1" hidden="1">{#N/A,#N/A,FALSE,"9PS0"}</definedName>
    <definedName name="вііф" localSheetId="12" hidden="1">{#N/A,#N/A,FALSE,"9PS0"}</definedName>
    <definedName name="вііф" localSheetId="0" hidden="1">{#N/A,#N/A,FALSE,"9PS0"}</definedName>
    <definedName name="вііф" localSheetId="4" hidden="1">{#N/A,#N/A,FALSE,"9PS0"}</definedName>
    <definedName name="вііф" localSheetId="5" hidden="1">{#N/A,#N/A,FALSE,"9PS0"}</definedName>
    <definedName name="вііф" hidden="1">{#N/A,#N/A,FALSE,"9PS0"}</definedName>
    <definedName name="внешние_поставщики">#REF!</definedName>
    <definedName name="вод_1">[46]бюджет_шаб_07!#REF!</definedName>
    <definedName name="вод_2">[46]бюджет_шаб_07!#REF!</definedName>
    <definedName name="вода2" localSheetId="6" hidden="1">{#N/A,#N/A,FALSE,"9PS0"}</definedName>
    <definedName name="вода2" localSheetId="7" hidden="1">{#N/A,#N/A,FALSE,"9PS0"}</definedName>
    <definedName name="вода2" localSheetId="11" hidden="1">{#N/A,#N/A,FALSE,"9PS0"}</definedName>
    <definedName name="вода2" localSheetId="10" hidden="1">{#N/A,#N/A,FALSE,"9PS0"}</definedName>
    <definedName name="вода2" localSheetId="9" hidden="1">{#N/A,#N/A,FALSE,"9PS0"}</definedName>
    <definedName name="вода2" localSheetId="8" hidden="1">{#N/A,#N/A,FALSE,"9PS0"}</definedName>
    <definedName name="вода2" localSheetId="3" hidden="1">{#N/A,#N/A,FALSE,"9PS0"}</definedName>
    <definedName name="вода2" localSheetId="14" hidden="1">{#N/A,#N/A,FALSE,"9PS0"}</definedName>
    <definedName name="вода2" localSheetId="2" hidden="1">{#N/A,#N/A,FALSE,"9PS0"}</definedName>
    <definedName name="вода2" localSheetId="13" hidden="1">{#N/A,#N/A,FALSE,"9PS0"}</definedName>
    <definedName name="вода2" localSheetId="1" hidden="1">{#N/A,#N/A,FALSE,"9PS0"}</definedName>
    <definedName name="вода2" localSheetId="12" hidden="1">{#N/A,#N/A,FALSE,"9PS0"}</definedName>
    <definedName name="вода2" localSheetId="0" hidden="1">{#N/A,#N/A,FALSE,"9PS0"}</definedName>
    <definedName name="вода2" localSheetId="4" hidden="1">{#N/A,#N/A,FALSE,"9PS0"}</definedName>
    <definedName name="вода2" localSheetId="5" hidden="1">{#N/A,#N/A,FALSE,"9PS0"}</definedName>
    <definedName name="вода2" hidden="1">{#N/A,#N/A,FALSE,"9PS0"}</definedName>
    <definedName name="вохр_1">#REF!</definedName>
    <definedName name="вохр_2">'[47]0291'!#REF!</definedName>
    <definedName name="вохр_3">'[47]0291'!#REF!</definedName>
    <definedName name="вохр_4">'[47]0291'!#REF!</definedName>
    <definedName name="вохр_оч">'[47]0291'!#REF!</definedName>
    <definedName name="вохр_пл">'[48]сторож охор_шаб'!#REF!</definedName>
    <definedName name="все_с_01">#REF!</definedName>
    <definedName name="ВСЬОГО">#REF!</definedName>
    <definedName name="ВчерашнийДень">#N/A</definedName>
    <definedName name="вы">[14]!вы</definedName>
    <definedName name="выс" localSheetId="6" hidden="1">{"'таб 21'!$A$1:$U$24","'таб 21'!$A$1:$U$1"}</definedName>
    <definedName name="выс" localSheetId="7" hidden="1">{"'таб 21'!$A$1:$U$24","'таб 21'!$A$1:$U$1"}</definedName>
    <definedName name="выс" localSheetId="11" hidden="1">{"'таб 21'!$A$1:$U$24","'таб 21'!$A$1:$U$1"}</definedName>
    <definedName name="выс" localSheetId="10" hidden="1">{"'таб 21'!$A$1:$U$24","'таб 21'!$A$1:$U$1"}</definedName>
    <definedName name="выс" localSheetId="9" hidden="1">{"'таб 21'!$A$1:$U$24","'таб 21'!$A$1:$U$1"}</definedName>
    <definedName name="выс" localSheetId="8" hidden="1">{"'таб 21'!$A$1:$U$24","'таб 21'!$A$1:$U$1"}</definedName>
    <definedName name="выс" localSheetId="3" hidden="1">{"'таб 21'!$A$1:$U$24","'таб 21'!$A$1:$U$1"}</definedName>
    <definedName name="выс" localSheetId="14" hidden="1">{"'таб 21'!$A$1:$U$24","'таб 21'!$A$1:$U$1"}</definedName>
    <definedName name="выс" localSheetId="2" hidden="1">{"'таб 21'!$A$1:$U$24","'таб 21'!$A$1:$U$1"}</definedName>
    <definedName name="выс" localSheetId="13" hidden="1">{"'таб 21'!$A$1:$U$24","'таб 21'!$A$1:$U$1"}</definedName>
    <definedName name="выс" localSheetId="1" hidden="1">{"'таб 21'!$A$1:$U$24","'таб 21'!$A$1:$U$1"}</definedName>
    <definedName name="выс" localSheetId="12" hidden="1">{"'таб 21'!$A$1:$U$24","'таб 21'!$A$1:$U$1"}</definedName>
    <definedName name="выс" localSheetId="0" hidden="1">{"'таб 21'!$A$1:$U$24","'таб 21'!$A$1:$U$1"}</definedName>
    <definedName name="выс" localSheetId="4" hidden="1">{"'таб 21'!$A$1:$U$24","'таб 21'!$A$1:$U$1"}</definedName>
    <definedName name="выс" localSheetId="5" hidden="1">{"'таб 21'!$A$1:$U$24","'таб 21'!$A$1:$U$1"}</definedName>
    <definedName name="выс" hidden="1">{"'таб 21'!$A$1:$U$24","'таб 21'!$A$1:$U$1"}</definedName>
    <definedName name="выц">[14]!выц</definedName>
    <definedName name="Г123">'[49]вд (анал)'!#REF!</definedName>
    <definedName name="г154">#REF!</definedName>
    <definedName name="ГК" localSheetId="6" hidden="1">{#N/A,#N/A,TRUE,"попередні"}</definedName>
    <definedName name="ГК" localSheetId="7" hidden="1">{#N/A,#N/A,TRUE,"попередні"}</definedName>
    <definedName name="ГК" localSheetId="11" hidden="1">{#N/A,#N/A,TRUE,"попередні"}</definedName>
    <definedName name="ГК" localSheetId="10" hidden="1">{#N/A,#N/A,TRUE,"попередні"}</definedName>
    <definedName name="ГК" localSheetId="9" hidden="1">{#N/A,#N/A,TRUE,"попередні"}</definedName>
    <definedName name="ГК" localSheetId="8" hidden="1">{#N/A,#N/A,TRUE,"попередні"}</definedName>
    <definedName name="ГК" localSheetId="3" hidden="1">{#N/A,#N/A,TRUE,"попередні"}</definedName>
    <definedName name="ГК" localSheetId="14" hidden="1">{#N/A,#N/A,TRUE,"попередні"}</definedName>
    <definedName name="ГК" localSheetId="2" hidden="1">{#N/A,#N/A,TRUE,"попередні"}</definedName>
    <definedName name="ГК" localSheetId="13" hidden="1">{#N/A,#N/A,TRUE,"попередні"}</definedName>
    <definedName name="ГК" localSheetId="1" hidden="1">{#N/A,#N/A,TRUE,"попередні"}</definedName>
    <definedName name="ГК" localSheetId="12" hidden="1">{#N/A,#N/A,TRUE,"попередні"}</definedName>
    <definedName name="ГК" localSheetId="0" hidden="1">{#N/A,#N/A,TRUE,"попередні"}</definedName>
    <definedName name="ГК" localSheetId="4" hidden="1">{#N/A,#N/A,TRUE,"попередні"}</definedName>
    <definedName name="ГК" localSheetId="5" hidden="1">{#N/A,#N/A,TRUE,"попередні"}</definedName>
    <definedName name="ГК" hidden="1">{#N/A,#N/A,TRUE,"попередні"}</definedName>
    <definedName name="Год">'[50]Технич лист'!$F$2:$F$100</definedName>
    <definedName name="госп_п_01">#REF!</definedName>
    <definedName name="госп_п_02">#REF!</definedName>
    <definedName name="госп_с_01">#REF!</definedName>
    <definedName name="госп_ф_01">#REF!</definedName>
    <definedName name="гр.5_р.12">#REF!</definedName>
    <definedName name="гр.7_р.12">#REF!</definedName>
    <definedName name="график">#REF!</definedName>
    <definedName name="груд">'[40]812'!$AB$1:$AB$65536</definedName>
    <definedName name="ГРУДЕНЬ" localSheetId="6" hidden="1">{#N/A,#N/A,FALSE,"9PS0"}</definedName>
    <definedName name="ГРУДЕНЬ" localSheetId="7" hidden="1">{#N/A,#N/A,FALSE,"9PS0"}</definedName>
    <definedName name="ГРУДЕНЬ" localSheetId="11" hidden="1">{#N/A,#N/A,FALSE,"9PS0"}</definedName>
    <definedName name="ГРУДЕНЬ" localSheetId="10" hidden="1">{#N/A,#N/A,FALSE,"9PS0"}</definedName>
    <definedName name="ГРУДЕНЬ" localSheetId="9" hidden="1">{#N/A,#N/A,FALSE,"9PS0"}</definedName>
    <definedName name="ГРУДЕНЬ" localSheetId="8" hidden="1">{#N/A,#N/A,FALSE,"9PS0"}</definedName>
    <definedName name="ГРУДЕНЬ" localSheetId="3" hidden="1">{#N/A,#N/A,FALSE,"9PS0"}</definedName>
    <definedName name="ГРУДЕНЬ" localSheetId="14" hidden="1">{#N/A,#N/A,FALSE,"9PS0"}</definedName>
    <definedName name="ГРУДЕНЬ" localSheetId="2" hidden="1">{#N/A,#N/A,FALSE,"9PS0"}</definedName>
    <definedName name="ГРУДЕНЬ" localSheetId="13" hidden="1">{#N/A,#N/A,FALSE,"9PS0"}</definedName>
    <definedName name="ГРУДЕНЬ" localSheetId="1" hidden="1">{#N/A,#N/A,FALSE,"9PS0"}</definedName>
    <definedName name="ГРУДЕНЬ" localSheetId="12" hidden="1">{#N/A,#N/A,FALSE,"9PS0"}</definedName>
    <definedName name="ГРУДЕНЬ" localSheetId="0" hidden="1">{#N/A,#N/A,FALSE,"9PS0"}</definedName>
    <definedName name="ГРУДЕНЬ" localSheetId="4" hidden="1">{#N/A,#N/A,FALSE,"9PS0"}</definedName>
    <definedName name="ГРУДЕНЬ" localSheetId="5" hidden="1">{#N/A,#N/A,FALSE,"9PS0"}</definedName>
    <definedName name="ГРУДЕНЬ" hidden="1">{#N/A,#N/A,FALSE,"9PS0"}</definedName>
    <definedName name="группа">[51]PR!$A$1:$A$21</definedName>
    <definedName name="Группа_ДТЭК_внешние_поставщики">#REF!</definedName>
    <definedName name="Группа_ДТЭК_наименование">#REF!</definedName>
    <definedName name="гсм_б_10м">#REF!</definedName>
    <definedName name="гсм_б_11м">#REF!</definedName>
    <definedName name="гсм_б_12м">#REF!</definedName>
    <definedName name="гсм_б_2м">#REF!</definedName>
    <definedName name="гсм_б_3м">#REF!</definedName>
    <definedName name="гсм_б_4м">#REF!</definedName>
    <definedName name="гсм_б_5м">#REF!</definedName>
    <definedName name="гсм_б_6м">#REF!</definedName>
    <definedName name="гсм_б_7м">#REF!</definedName>
    <definedName name="гсм_б_8м">#REF!</definedName>
    <definedName name="гсм_б_9м">#REF!</definedName>
    <definedName name="гсм_б_авг">#REF!</definedName>
    <definedName name="гсм_б_апр">#REF!</definedName>
    <definedName name="гсм_б_дек">#REF!</definedName>
    <definedName name="гсм_б_июль">#REF!</definedName>
    <definedName name="гсм_б_июнь">#REF!</definedName>
    <definedName name="гсм_б_май">#REF!</definedName>
    <definedName name="гсм_б_март">#REF!</definedName>
    <definedName name="гсм_б_нояб">#REF!</definedName>
    <definedName name="гсм_б_окт">#REF!</definedName>
    <definedName name="гсм_б_сент">#REF!</definedName>
    <definedName name="гсм_б_фев">#REF!</definedName>
    <definedName name="гсм_б_янв">#REF!</definedName>
    <definedName name="гсм_п_10м">#REF!</definedName>
    <definedName name="гсм_п_11м">#REF!</definedName>
    <definedName name="гсм_п_12м">#REF!</definedName>
    <definedName name="гсм_п_2м">#REF!</definedName>
    <definedName name="гсм_п_3м">#REF!</definedName>
    <definedName name="гсм_п_4м">#REF!</definedName>
    <definedName name="гсм_п_5м">#REF!</definedName>
    <definedName name="гсм_п_6м">#REF!</definedName>
    <definedName name="гсм_п_7м">#REF!</definedName>
    <definedName name="гсм_п_8м">#REF!</definedName>
    <definedName name="гсм_п_9м">#REF!</definedName>
    <definedName name="гсм_п_авг">#REF!</definedName>
    <definedName name="гсм_п_апр">#REF!</definedName>
    <definedName name="гсм_п_дек">#REF!</definedName>
    <definedName name="гсм_п_июль">#REF!</definedName>
    <definedName name="гсм_п_июнь">#REF!</definedName>
    <definedName name="гсм_п_май">#REF!</definedName>
    <definedName name="гсм_п_март">#REF!</definedName>
    <definedName name="гсм_п_нояб">#REF!</definedName>
    <definedName name="гсм_п_окт">#REF!</definedName>
    <definedName name="гсм_п_сент">#REF!</definedName>
    <definedName name="гсм_п_фев">#REF!</definedName>
    <definedName name="гсм_п_янв">#REF!</definedName>
    <definedName name="гсм_ф_10м">#REF!</definedName>
    <definedName name="гсм_ф_11м">#REF!</definedName>
    <definedName name="гсм_ф_12м">#REF!</definedName>
    <definedName name="гсм_ф_2м">#REF!</definedName>
    <definedName name="гсм_ф_3м">#REF!</definedName>
    <definedName name="гсм_ф_4м">#REF!</definedName>
    <definedName name="гсм_ф_5м">#REF!</definedName>
    <definedName name="гсм_ф_6м">#REF!</definedName>
    <definedName name="гсм_ф_7м">#REF!</definedName>
    <definedName name="гсм_ф_8м">#REF!</definedName>
    <definedName name="гсм_ф_9м">#REF!</definedName>
    <definedName name="гсм_ф_авг">#REF!</definedName>
    <definedName name="гсм_ф_апр">#REF!</definedName>
    <definedName name="гсм_ф_дек">#REF!</definedName>
    <definedName name="гсм_ф_июль">#REF!</definedName>
    <definedName name="гсм_ф_июнь">#REF!</definedName>
    <definedName name="гсм_ф_май">#REF!</definedName>
    <definedName name="гсм_ф_март">#REF!</definedName>
    <definedName name="гсм_ф_нояб">#REF!</definedName>
    <definedName name="гсм_ф_окт">#REF!</definedName>
    <definedName name="гсм_ф_сент">#REF!</definedName>
    <definedName name="гсм_ф_фев">#REF!</definedName>
    <definedName name="гсм_ф_янв">#REF!</definedName>
    <definedName name="гшб" localSheetId="6" hidden="1">{"'таб 21'!$A$1:$U$24","'таб 21'!$A$1:$U$1"}</definedName>
    <definedName name="гшб" localSheetId="7" hidden="1">{"'таб 21'!$A$1:$U$24","'таб 21'!$A$1:$U$1"}</definedName>
    <definedName name="гшб" localSheetId="11" hidden="1">{"'таб 21'!$A$1:$U$24","'таб 21'!$A$1:$U$1"}</definedName>
    <definedName name="гшб" localSheetId="10" hidden="1">{"'таб 21'!$A$1:$U$24","'таб 21'!$A$1:$U$1"}</definedName>
    <definedName name="гшб" localSheetId="9" hidden="1">{"'таб 21'!$A$1:$U$24","'таб 21'!$A$1:$U$1"}</definedName>
    <definedName name="гшб" localSheetId="8" hidden="1">{"'таб 21'!$A$1:$U$24","'таб 21'!$A$1:$U$1"}</definedName>
    <definedName name="гшб" localSheetId="3" hidden="1">{"'таб 21'!$A$1:$U$24","'таб 21'!$A$1:$U$1"}</definedName>
    <definedName name="гшб" localSheetId="14" hidden="1">{"'таб 21'!$A$1:$U$24","'таб 21'!$A$1:$U$1"}</definedName>
    <definedName name="гшб" localSheetId="2" hidden="1">{"'таб 21'!$A$1:$U$24","'таб 21'!$A$1:$U$1"}</definedName>
    <definedName name="гшб" localSheetId="13" hidden="1">{"'таб 21'!$A$1:$U$24","'таб 21'!$A$1:$U$1"}</definedName>
    <definedName name="гшб" localSheetId="1" hidden="1">{"'таб 21'!$A$1:$U$24","'таб 21'!$A$1:$U$1"}</definedName>
    <definedName name="гшб" localSheetId="12" hidden="1">{"'таб 21'!$A$1:$U$24","'таб 21'!$A$1:$U$1"}</definedName>
    <definedName name="гшб" localSheetId="0" hidden="1">{"'таб 21'!$A$1:$U$24","'таб 21'!$A$1:$U$1"}</definedName>
    <definedName name="гшб" localSheetId="4" hidden="1">{"'таб 21'!$A$1:$U$24","'таб 21'!$A$1:$U$1"}</definedName>
    <definedName name="гшб" localSheetId="5" hidden="1">{"'таб 21'!$A$1:$U$24","'таб 21'!$A$1:$U$1"}</definedName>
    <definedName name="гшб" hidden="1">{"'таб 21'!$A$1:$U$24","'таб 21'!$A$1:$U$1"}</definedName>
    <definedName name="Д">#REF!</definedName>
    <definedName name="дд">[52]БДР!$A:$IV</definedName>
    <definedName name="ддд">[14]!ддд</definedName>
    <definedName name="дез_1">'[47]0292'!#REF!</definedName>
    <definedName name="дез_2">'[47]0292'!#REF!</definedName>
    <definedName name="дез_3">'[47]0292'!#REF!</definedName>
    <definedName name="дез_4">'[47]0292'!#REF!</definedName>
    <definedName name="дез_г">'[47]0292'!#REF!</definedName>
    <definedName name="дез_оч">'[47]0292'!#REF!</definedName>
    <definedName name="дез_пл">[38]дез!#REF!</definedName>
    <definedName name="дез_сх">'[47]0292'!#REF!</definedName>
    <definedName name="декабрь" localSheetId="6" hidden="1">{#N/A,#N/A,FALSE,"9PS0"}</definedName>
    <definedName name="декабрь" localSheetId="7" hidden="1">{#N/A,#N/A,FALSE,"9PS0"}</definedName>
    <definedName name="декабрь" localSheetId="11" hidden="1">{#N/A,#N/A,FALSE,"9PS0"}</definedName>
    <definedName name="декабрь" localSheetId="10" hidden="1">{#N/A,#N/A,FALSE,"9PS0"}</definedName>
    <definedName name="декабрь" localSheetId="9" hidden="1">{#N/A,#N/A,FALSE,"9PS0"}</definedName>
    <definedName name="декабрь" localSheetId="8" hidden="1">{#N/A,#N/A,FALSE,"9PS0"}</definedName>
    <definedName name="декабрь" localSheetId="3" hidden="1">{#N/A,#N/A,FALSE,"9PS0"}</definedName>
    <definedName name="декабрь" localSheetId="14" hidden="1">{#N/A,#N/A,FALSE,"9PS0"}</definedName>
    <definedName name="декабрь" localSheetId="2" hidden="1">{#N/A,#N/A,FALSE,"9PS0"}</definedName>
    <definedName name="декабрь" localSheetId="13" hidden="1">{#N/A,#N/A,FALSE,"9PS0"}</definedName>
    <definedName name="декабрь" localSheetId="1" hidden="1">{#N/A,#N/A,FALSE,"9PS0"}</definedName>
    <definedName name="декабрь" localSheetId="12" hidden="1">{#N/A,#N/A,FALSE,"9PS0"}</definedName>
    <definedName name="декабрь" localSheetId="0" hidden="1">{#N/A,#N/A,FALSE,"9PS0"}</definedName>
    <definedName name="декабрь" localSheetId="4" hidden="1">{#N/A,#N/A,FALSE,"9PS0"}</definedName>
    <definedName name="декабрь" localSheetId="5" hidden="1">{#N/A,#N/A,FALSE,"9PS0"}</definedName>
    <definedName name="декабрь" hidden="1">{#N/A,#N/A,FALSE,"9PS0"}</definedName>
    <definedName name="ДепЕЗ" localSheetId="6" hidden="1">{#N/A,#N/A,FALSE,"9PS0"}</definedName>
    <definedName name="ДепЕЗ" localSheetId="7" hidden="1">{#N/A,#N/A,FALSE,"9PS0"}</definedName>
    <definedName name="ДепЕЗ" localSheetId="11" hidden="1">{#N/A,#N/A,FALSE,"9PS0"}</definedName>
    <definedName name="ДепЕЗ" localSheetId="10" hidden="1">{#N/A,#N/A,FALSE,"9PS0"}</definedName>
    <definedName name="ДепЕЗ" localSheetId="9" hidden="1">{#N/A,#N/A,FALSE,"9PS0"}</definedName>
    <definedName name="ДепЕЗ" localSheetId="8" hidden="1">{#N/A,#N/A,FALSE,"9PS0"}</definedName>
    <definedName name="ДепЕЗ" localSheetId="3" hidden="1">{#N/A,#N/A,FALSE,"9PS0"}</definedName>
    <definedName name="ДепЕЗ" localSheetId="14" hidden="1">{#N/A,#N/A,FALSE,"9PS0"}</definedName>
    <definedName name="ДепЕЗ" localSheetId="2" hidden="1">{#N/A,#N/A,FALSE,"9PS0"}</definedName>
    <definedName name="ДепЕЗ" localSheetId="13" hidden="1">{#N/A,#N/A,FALSE,"9PS0"}</definedName>
    <definedName name="ДепЕЗ" localSheetId="1" hidden="1">{#N/A,#N/A,FALSE,"9PS0"}</definedName>
    <definedName name="ДепЕЗ" localSheetId="12" hidden="1">{#N/A,#N/A,FALSE,"9PS0"}</definedName>
    <definedName name="ДепЕЗ" localSheetId="0" hidden="1">{#N/A,#N/A,FALSE,"9PS0"}</definedName>
    <definedName name="ДепЕЗ" localSheetId="4" hidden="1">{#N/A,#N/A,FALSE,"9PS0"}</definedName>
    <definedName name="ДепЕЗ" localSheetId="5" hidden="1">{#N/A,#N/A,FALSE,"9PS0"}</definedName>
    <definedName name="ДепЕЗ" hidden="1">{#N/A,#N/A,FALSE,"9PS0"}</definedName>
    <definedName name="Динамика_импорта_ферро_98_00">#REF!</definedName>
    <definedName name="Динамика_импорта_ферро_98_01">#REF!</definedName>
    <definedName name="Динамика_импорта_ферро_98_99">#REF!</definedName>
    <definedName name="Динамика_экспорта_ферро_98_00">#REF!</definedName>
    <definedName name="Динамика_экспорта_ферро_98_01">#REF!</definedName>
    <definedName name="Динамика_экспорта_ферро_98_99">#REF!</definedName>
    <definedName name="Динамика_экспорта_чугуна_97_00">#REF!</definedName>
    <definedName name="Динамика_экспорта_чугуна_98_00">#REF!</definedName>
    <definedName name="Динамика_экспорта_чугуна_98_99">#REF!</definedName>
    <definedName name="дло1">#REF!</definedName>
    <definedName name="ДОЛ">#REF!</definedName>
    <definedName name="еда">'[22]ат_на 2004_витрати_1'!#REF!</definedName>
    <definedName name="екол_пл">#REF!</definedName>
    <definedName name="ен">[14]!ен</definedName>
    <definedName name="Ен_елект" localSheetId="6" hidden="1">{#N/A,#N/A,FALSE,"9PS0"}</definedName>
    <definedName name="Ен_елект" localSheetId="7" hidden="1">{#N/A,#N/A,FALSE,"9PS0"}</definedName>
    <definedName name="Ен_елект" localSheetId="11" hidden="1">{#N/A,#N/A,FALSE,"9PS0"}</definedName>
    <definedName name="Ен_елект" localSheetId="10" hidden="1">{#N/A,#N/A,FALSE,"9PS0"}</definedName>
    <definedName name="Ен_елект" localSheetId="9" hidden="1">{#N/A,#N/A,FALSE,"9PS0"}</definedName>
    <definedName name="Ен_елект" localSheetId="8" hidden="1">{#N/A,#N/A,FALSE,"9PS0"}</definedName>
    <definedName name="Ен_елект" localSheetId="3" hidden="1">{#N/A,#N/A,FALSE,"9PS0"}</definedName>
    <definedName name="Ен_елект" localSheetId="14" hidden="1">{#N/A,#N/A,FALSE,"9PS0"}</definedName>
    <definedName name="Ен_елект" localSheetId="2" hidden="1">{#N/A,#N/A,FALSE,"9PS0"}</definedName>
    <definedName name="Ен_елект" localSheetId="13" hidden="1">{#N/A,#N/A,FALSE,"9PS0"}</definedName>
    <definedName name="Ен_елект" localSheetId="1" hidden="1">{#N/A,#N/A,FALSE,"9PS0"}</definedName>
    <definedName name="Ен_елект" localSheetId="12" hidden="1">{#N/A,#N/A,FALSE,"9PS0"}</definedName>
    <definedName name="Ен_елект" localSheetId="0" hidden="1">{#N/A,#N/A,FALSE,"9PS0"}</definedName>
    <definedName name="Ен_елект" localSheetId="4" hidden="1">{#N/A,#N/A,FALSE,"9PS0"}</definedName>
    <definedName name="Ен_елект" localSheetId="5" hidden="1">{#N/A,#N/A,FALSE,"9PS0"}</definedName>
    <definedName name="Ен_елект" hidden="1">{#N/A,#N/A,FALSE,"9PS0"}</definedName>
    <definedName name="Ен_теплова" localSheetId="6" hidden="1">{#N/A,#N/A,FALSE,"9PS0"}</definedName>
    <definedName name="Ен_теплова" localSheetId="7" hidden="1">{#N/A,#N/A,FALSE,"9PS0"}</definedName>
    <definedName name="Ен_теплова" localSheetId="11" hidden="1">{#N/A,#N/A,FALSE,"9PS0"}</definedName>
    <definedName name="Ен_теплова" localSheetId="10" hidden="1">{#N/A,#N/A,FALSE,"9PS0"}</definedName>
    <definedName name="Ен_теплова" localSheetId="9" hidden="1">{#N/A,#N/A,FALSE,"9PS0"}</definedName>
    <definedName name="Ен_теплова" localSheetId="8" hidden="1">{#N/A,#N/A,FALSE,"9PS0"}</definedName>
    <definedName name="Ен_теплова" localSheetId="3" hidden="1">{#N/A,#N/A,FALSE,"9PS0"}</definedName>
    <definedName name="Ен_теплова" localSheetId="14" hidden="1">{#N/A,#N/A,FALSE,"9PS0"}</definedName>
    <definedName name="Ен_теплова" localSheetId="2" hidden="1">{#N/A,#N/A,FALSE,"9PS0"}</definedName>
    <definedName name="Ен_теплова" localSheetId="13" hidden="1">{#N/A,#N/A,FALSE,"9PS0"}</definedName>
    <definedName name="Ен_теплова" localSheetId="1" hidden="1">{#N/A,#N/A,FALSE,"9PS0"}</definedName>
    <definedName name="Ен_теплова" localSheetId="12" hidden="1">{#N/A,#N/A,FALSE,"9PS0"}</definedName>
    <definedName name="Ен_теплова" localSheetId="0" hidden="1">{#N/A,#N/A,FALSE,"9PS0"}</definedName>
    <definedName name="Ен_теплова" localSheetId="4" hidden="1">{#N/A,#N/A,FALSE,"9PS0"}</definedName>
    <definedName name="Ен_теплова" localSheetId="5" hidden="1">{#N/A,#N/A,FALSE,"9PS0"}</definedName>
    <definedName name="Ен_теплова" hidden="1">{#N/A,#N/A,FALSE,"9PS0"}</definedName>
    <definedName name="еп" localSheetId="6" hidden="1">{#N/A,#N/A,TRUE,"попередні"}</definedName>
    <definedName name="еп" localSheetId="7" hidden="1">{#N/A,#N/A,TRUE,"попередні"}</definedName>
    <definedName name="еп" localSheetId="11" hidden="1">{#N/A,#N/A,TRUE,"попередні"}</definedName>
    <definedName name="еп" localSheetId="10" hidden="1">{#N/A,#N/A,TRUE,"попередні"}</definedName>
    <definedName name="еп" localSheetId="9" hidden="1">{#N/A,#N/A,TRUE,"попередні"}</definedName>
    <definedName name="еп" localSheetId="8" hidden="1">{#N/A,#N/A,TRUE,"попередні"}</definedName>
    <definedName name="еп" localSheetId="3" hidden="1">{#N/A,#N/A,TRUE,"попередні"}</definedName>
    <definedName name="еп" localSheetId="14" hidden="1">{#N/A,#N/A,TRUE,"попередні"}</definedName>
    <definedName name="еп" localSheetId="2" hidden="1">{#N/A,#N/A,TRUE,"попередні"}</definedName>
    <definedName name="еп" localSheetId="13" hidden="1">{#N/A,#N/A,TRUE,"попередні"}</definedName>
    <definedName name="еп" localSheetId="1" hidden="1">{#N/A,#N/A,TRUE,"попередні"}</definedName>
    <definedName name="еп" localSheetId="12" hidden="1">{#N/A,#N/A,TRUE,"попередні"}</definedName>
    <definedName name="еп" localSheetId="0" hidden="1">{#N/A,#N/A,TRUE,"попередні"}</definedName>
    <definedName name="еп" localSheetId="4" hidden="1">{#N/A,#N/A,TRUE,"попередні"}</definedName>
    <definedName name="еп" localSheetId="5" hidden="1">{#N/A,#N/A,TRUE,"попередні"}</definedName>
    <definedName name="еп" hidden="1">{#N/A,#N/A,TRUE,"попередні"}</definedName>
    <definedName name="еь">[14]!еь</definedName>
    <definedName name="жовт">'[40]812'!$Z$1:$Z$65536</definedName>
    <definedName name="жовтень" localSheetId="6" hidden="1">{#N/A,#N/A,FALSE,"9PS0"}</definedName>
    <definedName name="жовтень" localSheetId="7" hidden="1">{#N/A,#N/A,FALSE,"9PS0"}</definedName>
    <definedName name="жовтень" localSheetId="11" hidden="1">{#N/A,#N/A,FALSE,"9PS0"}</definedName>
    <definedName name="жовтень" localSheetId="10" hidden="1">{#N/A,#N/A,FALSE,"9PS0"}</definedName>
    <definedName name="жовтень" localSheetId="9" hidden="1">{#N/A,#N/A,FALSE,"9PS0"}</definedName>
    <definedName name="жовтень" localSheetId="8" hidden="1">{#N/A,#N/A,FALSE,"9PS0"}</definedName>
    <definedName name="жовтень" localSheetId="3" hidden="1">{#N/A,#N/A,FALSE,"9PS0"}</definedName>
    <definedName name="жовтень" localSheetId="14" hidden="1">{#N/A,#N/A,FALSE,"9PS0"}</definedName>
    <definedName name="жовтень" localSheetId="2" hidden="1">{#N/A,#N/A,FALSE,"9PS0"}</definedName>
    <definedName name="жовтень" localSheetId="13" hidden="1">{#N/A,#N/A,FALSE,"9PS0"}</definedName>
    <definedName name="жовтень" localSheetId="1" hidden="1">{#N/A,#N/A,FALSE,"9PS0"}</definedName>
    <definedName name="жовтень" localSheetId="12" hidden="1">{#N/A,#N/A,FALSE,"9PS0"}</definedName>
    <definedName name="жовтень" localSheetId="0" hidden="1">{#N/A,#N/A,FALSE,"9PS0"}</definedName>
    <definedName name="жовтень" localSheetId="4" hidden="1">{#N/A,#N/A,FALSE,"9PS0"}</definedName>
    <definedName name="жовтень" localSheetId="5" hidden="1">{#N/A,#N/A,FALSE,"9PS0"}</definedName>
    <definedName name="жовтень" hidden="1">{#N/A,#N/A,FALSE,"9PS0"}</definedName>
    <definedName name="з_работы">#REF!</definedName>
    <definedName name="заг_1">#REF!</definedName>
    <definedName name="заг_2">#REF!</definedName>
    <definedName name="заг_3">#REF!</definedName>
    <definedName name="заг_4">#REF!</definedName>
    <definedName name="заг_г">#REF!</definedName>
    <definedName name="заг_оч">#REF!</definedName>
    <definedName name="заг_пл">#REF!</definedName>
    <definedName name="заг_сх">#REF!</definedName>
    <definedName name="_xlnm.Print_Titles" localSheetId="4">Постач!$7:$9</definedName>
    <definedName name="зап_б_10м">#REF!</definedName>
    <definedName name="зап_б_11м">#REF!</definedName>
    <definedName name="зап_б_12м">#REF!</definedName>
    <definedName name="зап_б_2м">#REF!</definedName>
    <definedName name="зап_б_3м">#REF!</definedName>
    <definedName name="зап_б_4м">#REF!</definedName>
    <definedName name="зап_б_5м">#REF!</definedName>
    <definedName name="зап_б_6м">#REF!</definedName>
    <definedName name="зап_б_7м">#REF!</definedName>
    <definedName name="зап_б_8м">#REF!</definedName>
    <definedName name="зап_б_9м">#REF!</definedName>
    <definedName name="зап_б_авг">#REF!</definedName>
    <definedName name="зап_б_апр">#REF!</definedName>
    <definedName name="зап_б_дек">#REF!</definedName>
    <definedName name="зап_б_июль">#REF!</definedName>
    <definedName name="зап_б_июнь">#REF!</definedName>
    <definedName name="зап_б_май">#REF!</definedName>
    <definedName name="зап_б_март">#REF!</definedName>
    <definedName name="зап_б_нояб">#REF!</definedName>
    <definedName name="зап_б_окт">#REF!</definedName>
    <definedName name="зап_б_сент">#REF!</definedName>
    <definedName name="зап_б_фев">#REF!</definedName>
    <definedName name="зап_б_янв">#REF!</definedName>
    <definedName name="зап_п_10м">#REF!</definedName>
    <definedName name="зап_п_11м">#REF!</definedName>
    <definedName name="зап_п_12м">#REF!</definedName>
    <definedName name="зап_п_2м">#REF!</definedName>
    <definedName name="зап_п_3м">#REF!</definedName>
    <definedName name="зап_п_4м">#REF!</definedName>
    <definedName name="зап_п_5м">#REF!</definedName>
    <definedName name="зап_п_6м">#REF!</definedName>
    <definedName name="зап_п_7м">#REF!</definedName>
    <definedName name="зап_п_8м">#REF!</definedName>
    <definedName name="зап_п_9м">#REF!</definedName>
    <definedName name="зап_п_авг">#REF!</definedName>
    <definedName name="зап_п_апр">#REF!</definedName>
    <definedName name="зап_п_дек">#REF!</definedName>
    <definedName name="зап_п_июль">#REF!</definedName>
    <definedName name="зап_п_июнь">#REF!</definedName>
    <definedName name="зап_п_май">#REF!</definedName>
    <definedName name="зап_п_март">#REF!</definedName>
    <definedName name="зап_п_нояб">#REF!</definedName>
    <definedName name="зап_п_окт">#REF!</definedName>
    <definedName name="зап_п_сент">#REF!</definedName>
    <definedName name="зап_п_фев">#REF!</definedName>
    <definedName name="зап_п_янв">#REF!</definedName>
    <definedName name="зап_ф_10м">#REF!</definedName>
    <definedName name="зап_ф_11м">#REF!</definedName>
    <definedName name="зап_ф_12м">#REF!</definedName>
    <definedName name="зап_ф_2м">#REF!</definedName>
    <definedName name="зап_ф_3м">#REF!</definedName>
    <definedName name="зап_ф_4м">#REF!</definedName>
    <definedName name="зап_ф_5м">#REF!</definedName>
    <definedName name="зап_ф_6м">#REF!</definedName>
    <definedName name="зап_ф_7м">#REF!</definedName>
    <definedName name="зап_ф_8м">#REF!</definedName>
    <definedName name="зап_ф_9м">#REF!</definedName>
    <definedName name="зап_ф_авг">#REF!</definedName>
    <definedName name="зап_ф_апр">#REF!</definedName>
    <definedName name="зап_ф_дек">#REF!</definedName>
    <definedName name="зап_ф_июль">#REF!</definedName>
    <definedName name="зап_ф_июнь">#REF!</definedName>
    <definedName name="зап_ф_май">#REF!</definedName>
    <definedName name="зап_ф_март">#REF!</definedName>
    <definedName name="зап_ф_нояб">#REF!</definedName>
    <definedName name="зап_ф_окт">#REF!</definedName>
    <definedName name="зап_ф_сент">#REF!</definedName>
    <definedName name="зап_ф_фев">#REF!</definedName>
    <definedName name="зап_ф_янв">#REF!</definedName>
    <definedName name="зарплатаБ" localSheetId="6" hidden="1">{#N/A,#N/A,FALSE,"9PS0"}</definedName>
    <definedName name="зарплатаБ" localSheetId="7" hidden="1">{#N/A,#N/A,FALSE,"9PS0"}</definedName>
    <definedName name="зарплатаБ" localSheetId="11" hidden="1">{#N/A,#N/A,FALSE,"9PS0"}</definedName>
    <definedName name="зарплатаБ" localSheetId="10" hidden="1">{#N/A,#N/A,FALSE,"9PS0"}</definedName>
    <definedName name="зарплатаБ" localSheetId="9" hidden="1">{#N/A,#N/A,FALSE,"9PS0"}</definedName>
    <definedName name="зарплатаБ" localSheetId="8" hidden="1">{#N/A,#N/A,FALSE,"9PS0"}</definedName>
    <definedName name="зарплатаБ" localSheetId="3" hidden="1">{#N/A,#N/A,FALSE,"9PS0"}</definedName>
    <definedName name="зарплатаБ" localSheetId="14" hidden="1">{#N/A,#N/A,FALSE,"9PS0"}</definedName>
    <definedName name="зарплатаБ" localSheetId="2" hidden="1">{#N/A,#N/A,FALSE,"9PS0"}</definedName>
    <definedName name="зарплатаБ" localSheetId="13" hidden="1">{#N/A,#N/A,FALSE,"9PS0"}</definedName>
    <definedName name="зарплатаБ" localSheetId="1" hidden="1">{#N/A,#N/A,FALSE,"9PS0"}</definedName>
    <definedName name="зарплатаБ" localSheetId="12" hidden="1">{#N/A,#N/A,FALSE,"9PS0"}</definedName>
    <definedName name="зарплатаБ" localSheetId="0" hidden="1">{#N/A,#N/A,FALSE,"9PS0"}</definedName>
    <definedName name="зарплатаБ" localSheetId="4" hidden="1">{#N/A,#N/A,FALSE,"9PS0"}</definedName>
    <definedName name="зарплатаБ" localSheetId="5" hidden="1">{#N/A,#N/A,FALSE,"9PS0"}</definedName>
    <definedName name="зарплатаБ" hidden="1">{#N/A,#N/A,FALSE,"9PS0"}</definedName>
    <definedName name="зах_1">#REF!</definedName>
    <definedName name="зах_2">#REF!</definedName>
    <definedName name="зах_3">#REF!</definedName>
    <definedName name="зах_4">#REF!</definedName>
    <definedName name="зах_оч">#REF!</definedName>
    <definedName name="зах_пл">#REF!</definedName>
    <definedName name="зах_сх">#REF!</definedName>
    <definedName name="зв_01">#REF!</definedName>
    <definedName name="зв_2004">[42]м_812!$H$1:$H$65536</definedName>
    <definedName name="зв_9м">[42]м_812!$K$1:$K$65536</definedName>
    <definedName name="зв_оч">[38]связь!#REF!</definedName>
    <definedName name="ЗвітЗа_1квартал">#REF!</definedName>
    <definedName name="ЗвітЗа_3квартали">#REF!</definedName>
    <definedName name="ЗвітЗа_Півріччя">#REF!</definedName>
    <definedName name="ЗвітЗа_Рік">#REF!</definedName>
    <definedName name="земл_пл">#REF!</definedName>
    <definedName name="земраб">#REF!</definedName>
    <definedName name="ззз">[14]!ззз</definedName>
    <definedName name="знач">#REF!</definedName>
    <definedName name="зп_б_10м">#REF!</definedName>
    <definedName name="зп_б_11м">#REF!</definedName>
    <definedName name="зп_б_12м">#REF!</definedName>
    <definedName name="зп_б_2м">#REF!</definedName>
    <definedName name="зп_б_3м">#REF!</definedName>
    <definedName name="зп_б_4м">#REF!</definedName>
    <definedName name="зп_б_5м">#REF!</definedName>
    <definedName name="зп_б_6м">#REF!</definedName>
    <definedName name="зп_б_7м">#REF!</definedName>
    <definedName name="зп_б_8м">#REF!</definedName>
    <definedName name="зп_б_9м">#REF!</definedName>
    <definedName name="зп_б_авг">#REF!</definedName>
    <definedName name="зп_б_апр">#REF!</definedName>
    <definedName name="зп_б_дек">#REF!</definedName>
    <definedName name="зп_б_июль">#REF!</definedName>
    <definedName name="зп_б_июнь">#REF!</definedName>
    <definedName name="зп_б_май">#REF!</definedName>
    <definedName name="зп_б_март">#REF!</definedName>
    <definedName name="зп_б_нояб">#REF!</definedName>
    <definedName name="зп_б_окт">#REF!</definedName>
    <definedName name="зп_б_сент">#REF!</definedName>
    <definedName name="зп_б_фев">#REF!</definedName>
    <definedName name="зп_б_янв">#REF!</definedName>
    <definedName name="зп_п_10м">#REF!</definedName>
    <definedName name="зп_п_11м">#REF!</definedName>
    <definedName name="зп_п_12м">#REF!</definedName>
    <definedName name="зп_п_2м">#REF!</definedName>
    <definedName name="зп_п_3м">#REF!</definedName>
    <definedName name="зп_п_4м">#REF!</definedName>
    <definedName name="зп_п_5м">#REF!</definedName>
    <definedName name="зп_п_6м">#REF!</definedName>
    <definedName name="зп_п_7м">#REF!</definedName>
    <definedName name="зп_п_8м">#REF!</definedName>
    <definedName name="зп_п_9м">#REF!</definedName>
    <definedName name="зп_п_авг">#REF!</definedName>
    <definedName name="зп_п_апр">#REF!</definedName>
    <definedName name="зп_п_дек">#REF!</definedName>
    <definedName name="зп_п_июль">#REF!</definedName>
    <definedName name="зп_п_июнь">#REF!</definedName>
    <definedName name="зп_п_май">#REF!</definedName>
    <definedName name="зп_п_март">#REF!</definedName>
    <definedName name="зп_п_нояб">#REF!</definedName>
    <definedName name="зп_п_окт">#REF!</definedName>
    <definedName name="зп_п_сент">#REF!</definedName>
    <definedName name="зп_п_фев">#REF!</definedName>
    <definedName name="зп_п_янв">#REF!</definedName>
    <definedName name="зп_ф_10м">#REF!</definedName>
    <definedName name="зп_ф_11м">#REF!</definedName>
    <definedName name="зп_ф_12м">#REF!</definedName>
    <definedName name="зп_ф_2м">#REF!</definedName>
    <definedName name="зп_ф_3м">#REF!</definedName>
    <definedName name="зп_ф_4м">#REF!</definedName>
    <definedName name="зп_ф_5м">#REF!</definedName>
    <definedName name="зп_ф_6м">#REF!</definedName>
    <definedName name="зп_ф_7м">#REF!</definedName>
    <definedName name="зп_ф_8м">#REF!</definedName>
    <definedName name="зп_ф_9м">#REF!</definedName>
    <definedName name="зп_ф_авг">#REF!</definedName>
    <definedName name="зп_ф_апр">#REF!</definedName>
    <definedName name="зп_ф_дек">#REF!</definedName>
    <definedName name="зп_ф_июль">#REF!</definedName>
    <definedName name="зп_ф_июнь">#REF!</definedName>
    <definedName name="зп_ф_май">#REF!</definedName>
    <definedName name="зп_ф_март">#REF!</definedName>
    <definedName name="зп_ф_нояб">#REF!</definedName>
    <definedName name="зп_ф_окт">#REF!</definedName>
    <definedName name="зп_ф_сент">#REF!</definedName>
    <definedName name="зп_ф_фев">#REF!</definedName>
    <definedName name="зп_ф_янв">#REF!</definedName>
    <definedName name="зркм_п_01">#REF!</definedName>
    <definedName name="зркм_с_01">#REF!</definedName>
    <definedName name="зркм_ф_01">#REF!</definedName>
    <definedName name="Извлечение_ИМ">#REF!</definedName>
    <definedName name="_xlnm.Extract">#REF!</definedName>
    <definedName name="иии">[14]!иии</definedName>
    <definedName name="ипаи" localSheetId="6" hidden="1">{#N/A,#N/A,TRUE,"попередні"}</definedName>
    <definedName name="ипаи" localSheetId="7" hidden="1">{#N/A,#N/A,TRUE,"попередні"}</definedName>
    <definedName name="ипаи" localSheetId="11" hidden="1">{#N/A,#N/A,TRUE,"попередні"}</definedName>
    <definedName name="ипаи" localSheetId="10" hidden="1">{#N/A,#N/A,TRUE,"попередні"}</definedName>
    <definedName name="ипаи" localSheetId="9" hidden="1">{#N/A,#N/A,TRUE,"попередні"}</definedName>
    <definedName name="ипаи" localSheetId="8" hidden="1">{#N/A,#N/A,TRUE,"попередні"}</definedName>
    <definedName name="ипаи" localSheetId="3" hidden="1">{#N/A,#N/A,TRUE,"попередні"}</definedName>
    <definedName name="ипаи" localSheetId="14" hidden="1">{#N/A,#N/A,TRUE,"попередні"}</definedName>
    <definedName name="ипаи" localSheetId="2" hidden="1">{#N/A,#N/A,TRUE,"попередні"}</definedName>
    <definedName name="ипаи" localSheetId="13" hidden="1">{#N/A,#N/A,TRUE,"попередні"}</definedName>
    <definedName name="ипаи" localSheetId="1" hidden="1">{#N/A,#N/A,TRUE,"попередні"}</definedName>
    <definedName name="ипаи" localSheetId="12" hidden="1">{#N/A,#N/A,TRUE,"попередні"}</definedName>
    <definedName name="ипаи" localSheetId="0" hidden="1">{#N/A,#N/A,TRUE,"попередні"}</definedName>
    <definedName name="ипаи" localSheetId="4" hidden="1">{#N/A,#N/A,TRUE,"попередні"}</definedName>
    <definedName name="ипаи" localSheetId="5" hidden="1">{#N/A,#N/A,TRUE,"попередні"}</definedName>
    <definedName name="ипаи" hidden="1">{#N/A,#N/A,TRUE,"попередні"}</definedName>
    <definedName name="ИсключитьПраздник">#N/A</definedName>
    <definedName name="исп_1">#REF!</definedName>
    <definedName name="исп_2">#REF!</definedName>
    <definedName name="исп_3">#REF!</definedName>
    <definedName name="исп_4">#REF!</definedName>
    <definedName name="исп_г">#REF!</definedName>
    <definedName name="исп_зв">#REF!</definedName>
    <definedName name="исп_оч">#REF!</definedName>
    <definedName name="исп_пл">#REF!</definedName>
    <definedName name="Исх_данн">#REF!</definedName>
    <definedName name="ів" localSheetId="6" hidden="1">{#N/A,#N/A,FALSE,"9PS0"}</definedName>
    <definedName name="ів" localSheetId="7" hidden="1">{#N/A,#N/A,FALSE,"9PS0"}</definedName>
    <definedName name="ів" localSheetId="11" hidden="1">{#N/A,#N/A,FALSE,"9PS0"}</definedName>
    <definedName name="ів" localSheetId="10" hidden="1">{#N/A,#N/A,FALSE,"9PS0"}</definedName>
    <definedName name="ів" localSheetId="9" hidden="1">{#N/A,#N/A,FALSE,"9PS0"}</definedName>
    <definedName name="ів" localSheetId="8" hidden="1">{#N/A,#N/A,FALSE,"9PS0"}</definedName>
    <definedName name="ів" localSheetId="3" hidden="1">{#N/A,#N/A,FALSE,"9PS0"}</definedName>
    <definedName name="ів" localSheetId="14" hidden="1">{#N/A,#N/A,FALSE,"9PS0"}</definedName>
    <definedName name="ів" localSheetId="2" hidden="1">{#N/A,#N/A,FALSE,"9PS0"}</definedName>
    <definedName name="ів" localSheetId="13" hidden="1">{#N/A,#N/A,FALSE,"9PS0"}</definedName>
    <definedName name="ів" localSheetId="1" hidden="1">{#N/A,#N/A,FALSE,"9PS0"}</definedName>
    <definedName name="ів" localSheetId="12" hidden="1">{#N/A,#N/A,FALSE,"9PS0"}</definedName>
    <definedName name="ів" localSheetId="0" hidden="1">{#N/A,#N/A,FALSE,"9PS0"}</definedName>
    <definedName name="ів" localSheetId="4" hidden="1">{#N/A,#N/A,FALSE,"9PS0"}</definedName>
    <definedName name="ів" localSheetId="5" hidden="1">{#N/A,#N/A,FALSE,"9PS0"}</definedName>
    <definedName name="ів" hidden="1">{#N/A,#N/A,FALSE,"9PS0"}</definedName>
    <definedName name="іваіф">#REF!</definedName>
    <definedName name="інш_1">#REF!</definedName>
    <definedName name="інш_2">#REF!</definedName>
    <definedName name="інш_3">#REF!</definedName>
    <definedName name="інш_4">#REF!</definedName>
    <definedName name="інш_г">#REF!</definedName>
    <definedName name="інш_п_01">#REF!</definedName>
    <definedName name="інш_с_01">#REF!</definedName>
    <definedName name="інш_ф_01">#REF!</definedName>
    <definedName name="інші">#REF!</definedName>
    <definedName name="Інші1">[6]рік!#REF!</definedName>
    <definedName name="Інші2">[6]рік!#REF!</definedName>
    <definedName name="й">[14]!й</definedName>
    <definedName name="й11">#REF!</definedName>
    <definedName name="йцв">[14]!йцв</definedName>
    <definedName name="кадри_пл">#REF!</definedName>
    <definedName name="кан_сх">[46]каналізація_07!#REF!</definedName>
    <definedName name="канц_оч">#REF!</definedName>
    <definedName name="канц_пл">#REF!</definedName>
    <definedName name="катюша">[14]!катюша</definedName>
    <definedName name="Катя" localSheetId="6" hidden="1">{#N/A,#N/A,TRUE,"попередні"}</definedName>
    <definedName name="Катя" localSheetId="7" hidden="1">{#N/A,#N/A,TRUE,"попередні"}</definedName>
    <definedName name="Катя" localSheetId="11" hidden="1">{#N/A,#N/A,TRUE,"попередні"}</definedName>
    <definedName name="Катя" localSheetId="10" hidden="1">{#N/A,#N/A,TRUE,"попередні"}</definedName>
    <definedName name="Катя" localSheetId="9" hidden="1">{#N/A,#N/A,TRUE,"попередні"}</definedName>
    <definedName name="Катя" localSheetId="8" hidden="1">{#N/A,#N/A,TRUE,"попередні"}</definedName>
    <definedName name="Катя" localSheetId="3" hidden="1">{#N/A,#N/A,TRUE,"попередні"}</definedName>
    <definedName name="Катя" localSheetId="14" hidden="1">{#N/A,#N/A,TRUE,"попередні"}</definedName>
    <definedName name="Катя" localSheetId="2" hidden="1">{#N/A,#N/A,TRUE,"попередні"}</definedName>
    <definedName name="Катя" localSheetId="13" hidden="1">{#N/A,#N/A,TRUE,"попередні"}</definedName>
    <definedName name="Катя" localSheetId="1" hidden="1">{#N/A,#N/A,TRUE,"попередні"}</definedName>
    <definedName name="Катя" localSheetId="12" hidden="1">{#N/A,#N/A,TRUE,"попередні"}</definedName>
    <definedName name="Катя" localSheetId="0" hidden="1">{#N/A,#N/A,TRUE,"попередні"}</definedName>
    <definedName name="Катя" localSheetId="4" hidden="1">{#N/A,#N/A,TRUE,"попередні"}</definedName>
    <definedName name="Катя" localSheetId="5" hidden="1">{#N/A,#N/A,TRUE,"попередні"}</definedName>
    <definedName name="Катя" hidden="1">{#N/A,#N/A,TRUE,"попередні"}</definedName>
    <definedName name="кв_4">[42]м_812!$AF$1:$AF$65536</definedName>
    <definedName name="кв1">'[40]812'!$M$1:$M$65536</definedName>
    <definedName name="кв2">'[40]812'!$Q$1:$Q$65536</definedName>
    <definedName name="кв3">'[40]812'!$U$1:$U$65536</definedName>
    <definedName name="кв4">'[40]812'!$Y$1:$Y$65536</definedName>
    <definedName name="Квартал_1">#REF!</definedName>
    <definedName name="Квартал_2">#REF!</definedName>
    <definedName name="Квартал_3">#REF!</definedName>
    <definedName name="Квартал_4">#REF!</definedName>
    <definedName name="квіт">'[40]812'!$R$1:$R$65536</definedName>
    <definedName name="ке">[14]!ке</definedName>
    <definedName name="кен_1">#REF!</definedName>
    <definedName name="кен_2">#REF!</definedName>
    <definedName name="кен_3">#REF!</definedName>
    <definedName name="кен_4">#REF!</definedName>
    <definedName name="кен_9">#REF!</definedName>
    <definedName name="кен_г">#REF!</definedName>
    <definedName name="кен_кв">#REF!</definedName>
    <definedName name="кен_о">#REF!</definedName>
    <definedName name="кер">[14]!кер</definedName>
    <definedName name="кие">[14]!кие</definedName>
    <definedName name="ккк" localSheetId="6">{#N/A,#N/A,FALSE,"9PS0"}</definedName>
    <definedName name="ккк" localSheetId="7">{#N/A,#N/A,FALSE,"9PS0"}</definedName>
    <definedName name="ккк" localSheetId="11">{#N/A,#N/A,FALSE,"9PS0"}</definedName>
    <definedName name="ккк" localSheetId="10">{#N/A,#N/A,FALSE,"9PS0"}</definedName>
    <definedName name="ккк" localSheetId="9">{#N/A,#N/A,FALSE,"9PS0"}</definedName>
    <definedName name="ккк" localSheetId="8">{#N/A,#N/A,FALSE,"9PS0"}</definedName>
    <definedName name="ккк" localSheetId="3">{#N/A,#N/A,FALSE,"9PS0"}</definedName>
    <definedName name="ккк" localSheetId="14">{#N/A,#N/A,FALSE,"9PS0"}</definedName>
    <definedName name="ккк" localSheetId="2">{#N/A,#N/A,FALSE,"9PS0"}</definedName>
    <definedName name="ккк" localSheetId="13">{#N/A,#N/A,FALSE,"9PS0"}</definedName>
    <definedName name="ккк" localSheetId="1">{#N/A,#N/A,FALSE,"9PS0"}</definedName>
    <definedName name="ккк" localSheetId="12">{#N/A,#N/A,FALSE,"9PS0"}</definedName>
    <definedName name="ккк" localSheetId="0">{#N/A,#N/A,FALSE,"9PS0"}</definedName>
    <definedName name="ккк" localSheetId="4">{#N/A,#N/A,FALSE,"9PS0"}</definedName>
    <definedName name="ккк" localSheetId="5">{#N/A,#N/A,FALSE,"9PS0"}</definedName>
    <definedName name="ккк">{#N/A,#N/A,FALSE,"9PS0"}</definedName>
    <definedName name="кккк" localSheetId="6" hidden="1">{#N/A,#N/A,FALSE,"9PS0"}</definedName>
    <definedName name="кккк" localSheetId="7" hidden="1">{#N/A,#N/A,FALSE,"9PS0"}</definedName>
    <definedName name="кккк" localSheetId="11" hidden="1">{#N/A,#N/A,FALSE,"9PS0"}</definedName>
    <definedName name="кккк" localSheetId="10" hidden="1">{#N/A,#N/A,FALSE,"9PS0"}</definedName>
    <definedName name="кккк" localSheetId="9" hidden="1">{#N/A,#N/A,FALSE,"9PS0"}</definedName>
    <definedName name="кккк" localSheetId="8" hidden="1">{#N/A,#N/A,FALSE,"9PS0"}</definedName>
    <definedName name="кккк" localSheetId="3" hidden="1">{#N/A,#N/A,FALSE,"9PS0"}</definedName>
    <definedName name="кккк" localSheetId="14" hidden="1">{#N/A,#N/A,FALSE,"9PS0"}</definedName>
    <definedName name="кккк" localSheetId="2" hidden="1">{#N/A,#N/A,FALSE,"9PS0"}</definedName>
    <definedName name="кккк" localSheetId="13" hidden="1">{#N/A,#N/A,FALSE,"9PS0"}</definedName>
    <definedName name="кккк" localSheetId="1" hidden="1">{#N/A,#N/A,FALSE,"9PS0"}</definedName>
    <definedName name="кккк" localSheetId="12" hidden="1">{#N/A,#N/A,FALSE,"9PS0"}</definedName>
    <definedName name="кккк" localSheetId="0" hidden="1">{#N/A,#N/A,FALSE,"9PS0"}</definedName>
    <definedName name="кккк" localSheetId="4" hidden="1">{#N/A,#N/A,FALSE,"9PS0"}</definedName>
    <definedName name="кккк" localSheetId="5" hidden="1">{#N/A,#N/A,FALSE,"9PS0"}</definedName>
    <definedName name="кккк" hidden="1">{#N/A,#N/A,FALSE,"9PS0"}</definedName>
    <definedName name="ккккк">[14]!ккккк</definedName>
    <definedName name="клімат1">[6]рік!#REF!</definedName>
    <definedName name="клімат2">[6]рік!#REF!</definedName>
    <definedName name="клімат3">[6]рік!#REF!</definedName>
    <definedName name="км">[14]!км</definedName>
    <definedName name="КМКП_НАСЕЛЕННЯ">#REF!</definedName>
    <definedName name="код">[51]PR!$B$1:$B$20</definedName>
    <definedName name="конец">#REF!</definedName>
    <definedName name="копия">[41]Ф2!$E$2</definedName>
    <definedName name="_xlnm.Criteria">#REF!</definedName>
    <definedName name="Критерии_ИМ">#REF!</definedName>
    <definedName name="КТМ1">[6]рік!#REF!</definedName>
    <definedName name="КТМ2">[6]рік!#REF!</definedName>
    <definedName name="КТМ3">[6]рік!#REF!</definedName>
    <definedName name="ку" localSheetId="6" hidden="1">{"'таб 21'!$A$1:$U$24","'таб 21'!$A$1:$U$1"}</definedName>
    <definedName name="ку" localSheetId="7" hidden="1">{"'таб 21'!$A$1:$U$24","'таб 21'!$A$1:$U$1"}</definedName>
    <definedName name="ку" localSheetId="11" hidden="1">{"'таб 21'!$A$1:$U$24","'таб 21'!$A$1:$U$1"}</definedName>
    <definedName name="ку" localSheetId="10" hidden="1">{"'таб 21'!$A$1:$U$24","'таб 21'!$A$1:$U$1"}</definedName>
    <definedName name="ку" localSheetId="9" hidden="1">{"'таб 21'!$A$1:$U$24","'таб 21'!$A$1:$U$1"}</definedName>
    <definedName name="ку" localSheetId="8" hidden="1">{"'таб 21'!$A$1:$U$24","'таб 21'!$A$1:$U$1"}</definedName>
    <definedName name="ку" localSheetId="3" hidden="1">{"'таб 21'!$A$1:$U$24","'таб 21'!$A$1:$U$1"}</definedName>
    <definedName name="ку" localSheetId="14" hidden="1">{"'таб 21'!$A$1:$U$24","'таб 21'!$A$1:$U$1"}</definedName>
    <definedName name="ку" localSheetId="2" hidden="1">{"'таб 21'!$A$1:$U$24","'таб 21'!$A$1:$U$1"}</definedName>
    <definedName name="ку" localSheetId="13" hidden="1">{"'таб 21'!$A$1:$U$24","'таб 21'!$A$1:$U$1"}</definedName>
    <definedName name="ку" localSheetId="1" hidden="1">{"'таб 21'!$A$1:$U$24","'таб 21'!$A$1:$U$1"}</definedName>
    <definedName name="ку" localSheetId="12" hidden="1">{"'таб 21'!$A$1:$U$24","'таб 21'!$A$1:$U$1"}</definedName>
    <definedName name="ку" localSheetId="0" hidden="1">{"'таб 21'!$A$1:$U$24","'таб 21'!$A$1:$U$1"}</definedName>
    <definedName name="ку" localSheetId="4" hidden="1">{"'таб 21'!$A$1:$U$24","'таб 21'!$A$1:$U$1"}</definedName>
    <definedName name="ку" localSheetId="5" hidden="1">{"'таб 21'!$A$1:$U$24","'таб 21'!$A$1:$U$1"}</definedName>
    <definedName name="ку" hidden="1">{"'таб 21'!$A$1:$U$24","'таб 21'!$A$1:$U$1"}</definedName>
    <definedName name="Курс_долл">#REF!</definedName>
    <definedName name="Курс_ноябрь">#REF!</definedName>
    <definedName name="курс_окт">#REF!</definedName>
    <definedName name="курс2004">#REF!</definedName>
    <definedName name="кяп">[14]!кяп</definedName>
    <definedName name="лег_1">#REF!</definedName>
    <definedName name="лег_2">#REF!</definedName>
    <definedName name="лег_3">#REF!</definedName>
    <definedName name="лег_4">#REF!</definedName>
    <definedName name="лег_9">[36]автотранс!#REF!</definedName>
    <definedName name="лег_9п">[36]автотранс!#REF!</definedName>
    <definedName name="лег_г">#REF!</definedName>
    <definedName name="лег_зв">[36]автотранс!#REF!</definedName>
    <definedName name="лег_о">[36]автотранс!#REF!</definedName>
    <definedName name="лег_п">[36]автотранс!#REF!</definedName>
    <definedName name="лена">[14]!лена</definedName>
    <definedName name="лип">'[40]812'!$V$1:$V$65536</definedName>
    <definedName name="липень" localSheetId="6" hidden="1">{#N/A,#N/A,FALSE,"9PS0"}</definedName>
    <definedName name="липень" localSheetId="7" hidden="1">{#N/A,#N/A,FALSE,"9PS0"}</definedName>
    <definedName name="липень" localSheetId="11" hidden="1">{#N/A,#N/A,FALSE,"9PS0"}</definedName>
    <definedName name="липень" localSheetId="10" hidden="1">{#N/A,#N/A,FALSE,"9PS0"}</definedName>
    <definedName name="липень" localSheetId="9" hidden="1">{#N/A,#N/A,FALSE,"9PS0"}</definedName>
    <definedName name="липень" localSheetId="8" hidden="1">{#N/A,#N/A,FALSE,"9PS0"}</definedName>
    <definedName name="липень" localSheetId="3" hidden="1">{#N/A,#N/A,FALSE,"9PS0"}</definedName>
    <definedName name="липень" localSheetId="14" hidden="1">{#N/A,#N/A,FALSE,"9PS0"}</definedName>
    <definedName name="липень" localSheetId="2" hidden="1">{#N/A,#N/A,FALSE,"9PS0"}</definedName>
    <definedName name="липень" localSheetId="13" hidden="1">{#N/A,#N/A,FALSE,"9PS0"}</definedName>
    <definedName name="липень" localSheetId="1" hidden="1">{#N/A,#N/A,FALSE,"9PS0"}</definedName>
    <definedName name="липень" localSheetId="12" hidden="1">{#N/A,#N/A,FALSE,"9PS0"}</definedName>
    <definedName name="липень" localSheetId="0" hidden="1">{#N/A,#N/A,FALSE,"9PS0"}</definedName>
    <definedName name="липень" localSheetId="4" hidden="1">{#N/A,#N/A,FALSE,"9PS0"}</definedName>
    <definedName name="липень" localSheetId="5" hidden="1">{#N/A,#N/A,FALSE,"9PS0"}</definedName>
    <definedName name="липень" hidden="1">{#N/A,#N/A,FALSE,"9PS0"}</definedName>
    <definedName name="лист">'[40]812'!$AA$1:$AA$65536</definedName>
    <definedName name="Лист1">#REF!</definedName>
    <definedName name="Лист2">#REF!</definedName>
    <definedName name="ллллл" localSheetId="6" hidden="1">{#N/A,#N/A,FALSE,"9PS0"}</definedName>
    <definedName name="ллллл" localSheetId="7" hidden="1">{#N/A,#N/A,FALSE,"9PS0"}</definedName>
    <definedName name="ллллл" localSheetId="11" hidden="1">{#N/A,#N/A,FALSE,"9PS0"}</definedName>
    <definedName name="ллллл" localSheetId="10" hidden="1">{#N/A,#N/A,FALSE,"9PS0"}</definedName>
    <definedName name="ллллл" localSheetId="9" hidden="1">{#N/A,#N/A,FALSE,"9PS0"}</definedName>
    <definedName name="ллллл" localSheetId="8" hidden="1">{#N/A,#N/A,FALSE,"9PS0"}</definedName>
    <definedName name="ллллл" localSheetId="3" hidden="1">{#N/A,#N/A,FALSE,"9PS0"}</definedName>
    <definedName name="ллллл" localSheetId="14" hidden="1">{#N/A,#N/A,FALSE,"9PS0"}</definedName>
    <definedName name="ллллл" localSheetId="2" hidden="1">{#N/A,#N/A,FALSE,"9PS0"}</definedName>
    <definedName name="ллллл" localSheetId="13" hidden="1">{#N/A,#N/A,FALSE,"9PS0"}</definedName>
    <definedName name="ллллл" localSheetId="1" hidden="1">{#N/A,#N/A,FALSE,"9PS0"}</definedName>
    <definedName name="ллллл" localSheetId="12" hidden="1">{#N/A,#N/A,FALSE,"9PS0"}</definedName>
    <definedName name="ллллл" localSheetId="0" hidden="1">{#N/A,#N/A,FALSE,"9PS0"}</definedName>
    <definedName name="ллллл" localSheetId="4" hidden="1">{#N/A,#N/A,FALSE,"9PS0"}</definedName>
    <definedName name="ллллл" localSheetId="5" hidden="1">{#N/A,#N/A,FALSE,"9PS0"}</definedName>
    <definedName name="ллллл" hidden="1">{#N/A,#N/A,FALSE,"9PS0"}</definedName>
    <definedName name="ло" localSheetId="6" hidden="1">{#N/A,#N/A,FALSE,"9PS0"}</definedName>
    <definedName name="ло" localSheetId="7" hidden="1">{#N/A,#N/A,FALSE,"9PS0"}</definedName>
    <definedName name="ло" localSheetId="11" hidden="1">{#N/A,#N/A,FALSE,"9PS0"}</definedName>
    <definedName name="ло" localSheetId="10" hidden="1">{#N/A,#N/A,FALSE,"9PS0"}</definedName>
    <definedName name="ло" localSheetId="9" hidden="1">{#N/A,#N/A,FALSE,"9PS0"}</definedName>
    <definedName name="ло" localSheetId="8" hidden="1">{#N/A,#N/A,FALSE,"9PS0"}</definedName>
    <definedName name="ло" localSheetId="3" hidden="1">{#N/A,#N/A,FALSE,"9PS0"}</definedName>
    <definedName name="ло" localSheetId="14" hidden="1">{#N/A,#N/A,FALSE,"9PS0"}</definedName>
    <definedName name="ло" localSheetId="2" hidden="1">{#N/A,#N/A,FALSE,"9PS0"}</definedName>
    <definedName name="ло" localSheetId="13" hidden="1">{#N/A,#N/A,FALSE,"9PS0"}</definedName>
    <definedName name="ло" localSheetId="1" hidden="1">{#N/A,#N/A,FALSE,"9PS0"}</definedName>
    <definedName name="ло" localSheetId="12" hidden="1">{#N/A,#N/A,FALSE,"9PS0"}</definedName>
    <definedName name="ло" localSheetId="0" hidden="1">{#N/A,#N/A,FALSE,"9PS0"}</definedName>
    <definedName name="ло" localSheetId="4" hidden="1">{#N/A,#N/A,FALSE,"9PS0"}</definedName>
    <definedName name="ло" localSheetId="5" hidden="1">{#N/A,#N/A,FALSE,"9PS0"}</definedName>
    <definedName name="ло" hidden="1">{#N/A,#N/A,FALSE,"9PS0"}</definedName>
    <definedName name="Лом___по_мес_и_стр__тонн_">#REF!</definedName>
    <definedName name="Лом___ср_цена_экс99">#REF!</definedName>
    <definedName name="Лом___тоннаж_экс99_по_месяцам">#REF!</definedName>
    <definedName name="Лом_нерж___ср_цена_экс98">#REF!</definedName>
    <definedName name="Лом_нерж___ср_цена_экс99">#REF!</definedName>
    <definedName name="Лом_нерж___тоннаж_экс99_по_странам">#REF!</definedName>
    <definedName name="лопорпп">[14]!лопорпп</definedName>
    <definedName name="лор">[14]!лор</definedName>
    <definedName name="лорн" localSheetId="6" hidden="1">{#N/A,#N/A,TRUE,"попередні"}</definedName>
    <definedName name="лорн" localSheetId="7" hidden="1">{#N/A,#N/A,TRUE,"попередні"}</definedName>
    <definedName name="лорн" localSheetId="11" hidden="1">{#N/A,#N/A,TRUE,"попередні"}</definedName>
    <definedName name="лорн" localSheetId="10" hidden="1">{#N/A,#N/A,TRUE,"попередні"}</definedName>
    <definedName name="лорн" localSheetId="9" hidden="1">{#N/A,#N/A,TRUE,"попередні"}</definedName>
    <definedName name="лорн" localSheetId="8" hidden="1">{#N/A,#N/A,TRUE,"попередні"}</definedName>
    <definedName name="лорн" localSheetId="3" hidden="1">{#N/A,#N/A,TRUE,"попередні"}</definedName>
    <definedName name="лорн" localSheetId="14" hidden="1">{#N/A,#N/A,TRUE,"попередні"}</definedName>
    <definedName name="лорн" localSheetId="2" hidden="1">{#N/A,#N/A,TRUE,"попередні"}</definedName>
    <definedName name="лорн" localSheetId="13" hidden="1">{#N/A,#N/A,TRUE,"попередні"}</definedName>
    <definedName name="лорн" localSheetId="1" hidden="1">{#N/A,#N/A,TRUE,"попередні"}</definedName>
    <definedName name="лорн" localSheetId="12" hidden="1">{#N/A,#N/A,TRUE,"попередні"}</definedName>
    <definedName name="лорн" localSheetId="0" hidden="1">{#N/A,#N/A,TRUE,"попередні"}</definedName>
    <definedName name="лорн" localSheetId="4" hidden="1">{#N/A,#N/A,TRUE,"попередні"}</definedName>
    <definedName name="лорн" localSheetId="5" hidden="1">{#N/A,#N/A,TRUE,"попередні"}</definedName>
    <definedName name="лорн" hidden="1">{#N/A,#N/A,TRUE,"попередні"}</definedName>
    <definedName name="лркм_п_01">#REF!</definedName>
    <definedName name="лркм_с_01">#REF!</definedName>
    <definedName name="лркм_ф_01">#REF!</definedName>
    <definedName name="лют">'[40]812'!$O$1:$O$65536</definedName>
    <definedName name="лютий" localSheetId="6" hidden="1">{#N/A,#N/A,FALSE,"9PS0"}</definedName>
    <definedName name="лютий" localSheetId="7" hidden="1">{#N/A,#N/A,FALSE,"9PS0"}</definedName>
    <definedName name="лютий" localSheetId="11" hidden="1">{#N/A,#N/A,FALSE,"9PS0"}</definedName>
    <definedName name="лютий" localSheetId="10" hidden="1">{#N/A,#N/A,FALSE,"9PS0"}</definedName>
    <definedName name="лютий" localSheetId="9" hidden="1">{#N/A,#N/A,FALSE,"9PS0"}</definedName>
    <definedName name="лютий" localSheetId="8" hidden="1">{#N/A,#N/A,FALSE,"9PS0"}</definedName>
    <definedName name="лютий" localSheetId="3" hidden="1">{#N/A,#N/A,FALSE,"9PS0"}</definedName>
    <definedName name="лютий" localSheetId="14" hidden="1">{#N/A,#N/A,FALSE,"9PS0"}</definedName>
    <definedName name="лютий" localSheetId="2" hidden="1">{#N/A,#N/A,FALSE,"9PS0"}</definedName>
    <definedName name="лютий" localSheetId="13" hidden="1">{#N/A,#N/A,FALSE,"9PS0"}</definedName>
    <definedName name="лютий" localSheetId="1" hidden="1">{#N/A,#N/A,FALSE,"9PS0"}</definedName>
    <definedName name="лютий" localSheetId="12" hidden="1">{#N/A,#N/A,FALSE,"9PS0"}</definedName>
    <definedName name="лютий" localSheetId="0" hidden="1">{#N/A,#N/A,FALSE,"9PS0"}</definedName>
    <definedName name="лютий" localSheetId="4" hidden="1">{#N/A,#N/A,FALSE,"9PS0"}</definedName>
    <definedName name="лютий" localSheetId="5" hidden="1">{#N/A,#N/A,FALSE,"9PS0"}</definedName>
    <definedName name="лютий" hidden="1">{#N/A,#N/A,FALSE,"9PS0"}</definedName>
    <definedName name="м_01">#REF!</definedName>
    <definedName name="М24">#REF!</definedName>
    <definedName name="макет812">'[40]812'!$A$8:$AB$262</definedName>
    <definedName name="Месяц">'[50]Технич лист'!$E$2:$E$23</definedName>
    <definedName name="мр">#REF!</definedName>
    <definedName name="мцм" localSheetId="6" hidden="1">{"'таб 21'!$A$1:$U$24","'таб 21'!$A$1:$U$1"}</definedName>
    <definedName name="мцм" localSheetId="7" hidden="1">{"'таб 21'!$A$1:$U$24","'таб 21'!$A$1:$U$1"}</definedName>
    <definedName name="мцм" localSheetId="11" hidden="1">{"'таб 21'!$A$1:$U$24","'таб 21'!$A$1:$U$1"}</definedName>
    <definedName name="мцм" localSheetId="10" hidden="1">{"'таб 21'!$A$1:$U$24","'таб 21'!$A$1:$U$1"}</definedName>
    <definedName name="мцм" localSheetId="9" hidden="1">{"'таб 21'!$A$1:$U$24","'таб 21'!$A$1:$U$1"}</definedName>
    <definedName name="мцм" localSheetId="8" hidden="1">{"'таб 21'!$A$1:$U$24","'таб 21'!$A$1:$U$1"}</definedName>
    <definedName name="мцм" localSheetId="3" hidden="1">{"'таб 21'!$A$1:$U$24","'таб 21'!$A$1:$U$1"}</definedName>
    <definedName name="мцм" localSheetId="14" hidden="1">{"'таб 21'!$A$1:$U$24","'таб 21'!$A$1:$U$1"}</definedName>
    <definedName name="мцм" localSheetId="2" hidden="1">{"'таб 21'!$A$1:$U$24","'таб 21'!$A$1:$U$1"}</definedName>
    <definedName name="мцм" localSheetId="13" hidden="1">{"'таб 21'!$A$1:$U$24","'таб 21'!$A$1:$U$1"}</definedName>
    <definedName name="мцм" localSheetId="1" hidden="1">{"'таб 21'!$A$1:$U$24","'таб 21'!$A$1:$U$1"}</definedName>
    <definedName name="мцм" localSheetId="12" hidden="1">{"'таб 21'!$A$1:$U$24","'таб 21'!$A$1:$U$1"}</definedName>
    <definedName name="мцм" localSheetId="0" hidden="1">{"'таб 21'!$A$1:$U$24","'таб 21'!$A$1:$U$1"}</definedName>
    <definedName name="мцм" localSheetId="4" hidden="1">{"'таб 21'!$A$1:$U$24","'таб 21'!$A$1:$U$1"}</definedName>
    <definedName name="мцм" localSheetId="5" hidden="1">{"'таб 21'!$A$1:$U$24","'таб 21'!$A$1:$U$1"}</definedName>
    <definedName name="мцм" hidden="1">{"'таб 21'!$A$1:$U$24","'таб 21'!$A$1:$U$1"}</definedName>
    <definedName name="Назва_звіту">[2]Звіти!$B$2:$B$6</definedName>
    <definedName name="НазваПроекту">'[50]Технич лист'!$C$2:$C$6</definedName>
    <definedName name="НАСЕЛЕННЯ">#REF!</definedName>
    <definedName name="нгн" localSheetId="6" hidden="1">{#N/A,#N/A,TRUE,"попередні"}</definedName>
    <definedName name="нгн" localSheetId="7" hidden="1">{#N/A,#N/A,TRUE,"попередні"}</definedName>
    <definedName name="нгн" localSheetId="11" hidden="1">{#N/A,#N/A,TRUE,"попередні"}</definedName>
    <definedName name="нгн" localSheetId="10" hidden="1">{#N/A,#N/A,TRUE,"попередні"}</definedName>
    <definedName name="нгн" localSheetId="9" hidden="1">{#N/A,#N/A,TRUE,"попередні"}</definedName>
    <definedName name="нгн" localSheetId="8" hidden="1">{#N/A,#N/A,TRUE,"попередні"}</definedName>
    <definedName name="нгн" localSheetId="3" hidden="1">{#N/A,#N/A,TRUE,"попередні"}</definedName>
    <definedName name="нгн" localSheetId="14" hidden="1">{#N/A,#N/A,TRUE,"попередні"}</definedName>
    <definedName name="нгн" localSheetId="2" hidden="1">{#N/A,#N/A,TRUE,"попередні"}</definedName>
    <definedName name="нгн" localSheetId="13" hidden="1">{#N/A,#N/A,TRUE,"попередні"}</definedName>
    <definedName name="нгн" localSheetId="1" hidden="1">{#N/A,#N/A,TRUE,"попередні"}</definedName>
    <definedName name="нгн" localSheetId="12" hidden="1">{#N/A,#N/A,TRUE,"попередні"}</definedName>
    <definedName name="нгн" localSheetId="0" hidden="1">{#N/A,#N/A,TRUE,"попередні"}</definedName>
    <definedName name="нгн" localSheetId="4" hidden="1">{#N/A,#N/A,TRUE,"попередні"}</definedName>
    <definedName name="нгн" localSheetId="5" hidden="1">{#N/A,#N/A,TRUE,"попередні"}</definedName>
    <definedName name="нгн" hidden="1">{#N/A,#N/A,TRUE,"попередні"}</definedName>
    <definedName name="НДС">1.2</definedName>
    <definedName name="необ_1">#REF!</definedName>
    <definedName name="необ_2">#REF!</definedName>
    <definedName name="необ_3">#REF!</definedName>
    <definedName name="необ_4">#REF!</definedName>
    <definedName name="необ_г">#REF!</definedName>
    <definedName name="НКРЕ">#REF!</definedName>
    <definedName name="ног">[14]!ног</definedName>
    <definedName name="Номер">[2]Звіти!$A$2:$A$6</definedName>
    <definedName name="нпи">[14]!нпи</definedName>
    <definedName name="нь" localSheetId="6" hidden="1">{#N/A,#N/A,TRUE,"попередні"}</definedName>
    <definedName name="нь" localSheetId="7" hidden="1">{#N/A,#N/A,TRUE,"попередні"}</definedName>
    <definedName name="нь" localSheetId="11" hidden="1">{#N/A,#N/A,TRUE,"попередні"}</definedName>
    <definedName name="нь" localSheetId="10" hidden="1">{#N/A,#N/A,TRUE,"попередні"}</definedName>
    <definedName name="нь" localSheetId="9" hidden="1">{#N/A,#N/A,TRUE,"попередні"}</definedName>
    <definedName name="нь" localSheetId="8" hidden="1">{#N/A,#N/A,TRUE,"попередні"}</definedName>
    <definedName name="нь" localSheetId="3" hidden="1">{#N/A,#N/A,TRUE,"попередні"}</definedName>
    <definedName name="нь" localSheetId="14" hidden="1">{#N/A,#N/A,TRUE,"попередні"}</definedName>
    <definedName name="нь" localSheetId="2" hidden="1">{#N/A,#N/A,TRUE,"попередні"}</definedName>
    <definedName name="нь" localSheetId="13" hidden="1">{#N/A,#N/A,TRUE,"попередні"}</definedName>
    <definedName name="нь" localSheetId="1" hidden="1">{#N/A,#N/A,TRUE,"попередні"}</definedName>
    <definedName name="нь" localSheetId="12" hidden="1">{#N/A,#N/A,TRUE,"попередні"}</definedName>
    <definedName name="нь" localSheetId="0" hidden="1">{#N/A,#N/A,TRUE,"попередні"}</definedName>
    <definedName name="нь" localSheetId="4" hidden="1">{#N/A,#N/A,TRUE,"попередні"}</definedName>
    <definedName name="нь" localSheetId="5" hidden="1">{#N/A,#N/A,TRUE,"попередні"}</definedName>
    <definedName name="нь" hidden="1">{#N/A,#N/A,TRUE,"попередні"}</definedName>
    <definedName name="о" hidden="1">'[40]7 міс'!$C$1:$E$65536,'[40]7 міс'!$N$1:$AX$65536</definedName>
    <definedName name="_xlnm.Print_Area" localSheetId="6">Вир!$A$1:$H$46</definedName>
    <definedName name="_xlnm.Print_Area" localSheetId="11">'Д10.1'!$A$1:$H$49</definedName>
    <definedName name="_xlnm.Print_Area" localSheetId="10">'Д10.2'!$A$1:$H$49</definedName>
    <definedName name="_xlnm.Print_Area" localSheetId="9">'Д10.3'!$A$1:$H$50</definedName>
    <definedName name="_xlnm.Print_Area" localSheetId="8">'Д10.4'!$A$1:$E$48</definedName>
    <definedName name="_xlnm.Print_Area" localSheetId="15">'Д9.1'!$A$1:$M$43</definedName>
    <definedName name="_xlnm.Print_Area" localSheetId="3">'Д9.1_ГВ'!$A$1:$M$53</definedName>
    <definedName name="_xlnm.Print_Area" localSheetId="14">'Д9.2'!$A$1:$M$43</definedName>
    <definedName name="_xlnm.Print_Area" localSheetId="13">'Д9.3'!$A$1:$M$45</definedName>
    <definedName name="_xlnm.Print_Area" localSheetId="1">'Д9.3_ГВ'!$A$1:$M$54</definedName>
    <definedName name="_xlnm.Print_Area" localSheetId="12">'Д9.4'!$A$1:$P$41</definedName>
    <definedName name="_xlnm.Print_Area" localSheetId="0">'Д9.4_ГВ'!$A$1:$D$50</definedName>
    <definedName name="_xlnm.Print_Area" localSheetId="4">Постач!$A$1:$H$85</definedName>
    <definedName name="_xlnm.Print_Area" localSheetId="5">Тран!$A$1:$H$61</definedName>
    <definedName name="од_1">#REF!</definedName>
    <definedName name="од_2">#REF!</definedName>
    <definedName name="од_3">#REF!</definedName>
    <definedName name="од_4">#REF!</definedName>
    <definedName name="од_оч">#REF!</definedName>
    <definedName name="од_сх">#REF!</definedName>
    <definedName name="одс_п_01">#REF!</definedName>
    <definedName name="одс_с_01">#REF!</definedName>
    <definedName name="одс_ф_01">#REF!</definedName>
    <definedName name="одяг_1">#REF!</definedName>
    <definedName name="одяг_2">#REF!</definedName>
    <definedName name="одяг_3">#REF!</definedName>
    <definedName name="одяг_4">#REF!</definedName>
    <definedName name="одяг_оч">#REF!</definedName>
    <definedName name="одяг_пл">#REF!</definedName>
    <definedName name="ооо">[14]!ооо</definedName>
    <definedName name="оор" hidden="1">'[53]3 не сокр.'!$F$1:$H$65536,'[53]3 не сокр.'!$P$1:$AQ$65536</definedName>
    <definedName name="ОПРсРТС">#REF!</definedName>
    <definedName name="осн_2" localSheetId="6" hidden="1">{#N/A,#N/A,FALSE,"9PS0"}</definedName>
    <definedName name="осн_2" localSheetId="7" hidden="1">{#N/A,#N/A,FALSE,"9PS0"}</definedName>
    <definedName name="осн_2" localSheetId="11" hidden="1">{#N/A,#N/A,FALSE,"9PS0"}</definedName>
    <definedName name="осн_2" localSheetId="10" hidden="1">{#N/A,#N/A,FALSE,"9PS0"}</definedName>
    <definedName name="осн_2" localSheetId="9" hidden="1">{#N/A,#N/A,FALSE,"9PS0"}</definedName>
    <definedName name="осн_2" localSheetId="8" hidden="1">{#N/A,#N/A,FALSE,"9PS0"}</definedName>
    <definedName name="осн_2" localSheetId="3" hidden="1">{#N/A,#N/A,FALSE,"9PS0"}</definedName>
    <definedName name="осн_2" localSheetId="14" hidden="1">{#N/A,#N/A,FALSE,"9PS0"}</definedName>
    <definedName name="осн_2" localSheetId="2" hidden="1">{#N/A,#N/A,FALSE,"9PS0"}</definedName>
    <definedName name="осн_2" localSheetId="13" hidden="1">{#N/A,#N/A,FALSE,"9PS0"}</definedName>
    <definedName name="осн_2" localSheetId="1" hidden="1">{#N/A,#N/A,FALSE,"9PS0"}</definedName>
    <definedName name="осн_2" localSheetId="12" hidden="1">{#N/A,#N/A,FALSE,"9PS0"}</definedName>
    <definedName name="осн_2" localSheetId="0" hidden="1">{#N/A,#N/A,FALSE,"9PS0"}</definedName>
    <definedName name="осн_2" localSheetId="4" hidden="1">{#N/A,#N/A,FALSE,"9PS0"}</definedName>
    <definedName name="осн_2" localSheetId="5" hidden="1">{#N/A,#N/A,FALSE,"9PS0"}</definedName>
    <definedName name="осн_2" hidden="1">{#N/A,#N/A,FALSE,"9PS0"}</definedName>
    <definedName name="отчет_9мес">'[40]812'!$K$1:$K$65536</definedName>
    <definedName name="оц_пл">#REF!</definedName>
    <definedName name="оч_рік">[42]м_812!$L$1:$L$65536</definedName>
    <definedName name="очік_ен">[44]дох!#REF!</definedName>
    <definedName name="очік_ст">[44]дох!#REF!</definedName>
    <definedName name="очікув">'[40]812'!$J$1:$J$65536</definedName>
    <definedName name="папап">#REF!</definedName>
    <definedName name="пдркм_п_01">#REF!</definedName>
    <definedName name="пдркм_с_01">#REF!</definedName>
    <definedName name="пдркм_ф_01">#REF!</definedName>
    <definedName name="пеи" localSheetId="6" hidden="1">{"'таб 21'!$A$1:$U$24","'таб 21'!$A$1:$U$1"}</definedName>
    <definedName name="пеи" localSheetId="7" hidden="1">{"'таб 21'!$A$1:$U$24","'таб 21'!$A$1:$U$1"}</definedName>
    <definedName name="пеи" localSheetId="11" hidden="1">{"'таб 21'!$A$1:$U$24","'таб 21'!$A$1:$U$1"}</definedName>
    <definedName name="пеи" localSheetId="10" hidden="1">{"'таб 21'!$A$1:$U$24","'таб 21'!$A$1:$U$1"}</definedName>
    <definedName name="пеи" localSheetId="9" hidden="1">{"'таб 21'!$A$1:$U$24","'таб 21'!$A$1:$U$1"}</definedName>
    <definedName name="пеи" localSheetId="8" hidden="1">{"'таб 21'!$A$1:$U$24","'таб 21'!$A$1:$U$1"}</definedName>
    <definedName name="пеи" localSheetId="3" hidden="1">{"'таб 21'!$A$1:$U$24","'таб 21'!$A$1:$U$1"}</definedName>
    <definedName name="пеи" localSheetId="14" hidden="1">{"'таб 21'!$A$1:$U$24","'таб 21'!$A$1:$U$1"}</definedName>
    <definedName name="пеи" localSheetId="2" hidden="1">{"'таб 21'!$A$1:$U$24","'таб 21'!$A$1:$U$1"}</definedName>
    <definedName name="пеи" localSheetId="13" hidden="1">{"'таб 21'!$A$1:$U$24","'таб 21'!$A$1:$U$1"}</definedName>
    <definedName name="пеи" localSheetId="1" hidden="1">{"'таб 21'!$A$1:$U$24","'таб 21'!$A$1:$U$1"}</definedName>
    <definedName name="пеи" localSheetId="12" hidden="1">{"'таб 21'!$A$1:$U$24","'таб 21'!$A$1:$U$1"}</definedName>
    <definedName name="пеи" localSheetId="0" hidden="1">{"'таб 21'!$A$1:$U$24","'таб 21'!$A$1:$U$1"}</definedName>
    <definedName name="пеи" localSheetId="4" hidden="1">{"'таб 21'!$A$1:$U$24","'таб 21'!$A$1:$U$1"}</definedName>
    <definedName name="пеи" localSheetId="5" hidden="1">{"'таб 21'!$A$1:$U$24","'таб 21'!$A$1:$U$1"}</definedName>
    <definedName name="пеи" hidden="1">{"'таб 21'!$A$1:$U$24","'таб 21'!$A$1:$U$1"}</definedName>
    <definedName name="пит_1">#REF!</definedName>
    <definedName name="пит_2">#REF!</definedName>
    <definedName name="пит_3">#REF!</definedName>
    <definedName name="пит_4">#REF!</definedName>
    <definedName name="пит_9">#REF!</definedName>
    <definedName name="пит_9п">#REF!</definedName>
    <definedName name="пит_г">#REF!</definedName>
    <definedName name="пит_зв">#REF!</definedName>
    <definedName name="пит_о">#REF!</definedName>
    <definedName name="пит_оч">#REF!</definedName>
    <definedName name="пит_п">#REF!</definedName>
    <definedName name="пит_пл">#REF!</definedName>
    <definedName name="питание">'[22]ат_на 2004_витрати_1'!#REF!</definedName>
    <definedName name="пл">#REF!</definedName>
    <definedName name="пл_вп">#REF!</definedName>
    <definedName name="пл_вп1">#REF!</definedName>
    <definedName name="пл_вп2">#REF!</definedName>
    <definedName name="пл_вт">#REF!</definedName>
    <definedName name="пл_вт1">#REF!</definedName>
    <definedName name="пл_вт2">#REF!</definedName>
    <definedName name="пл_пр">#REF!</definedName>
    <definedName name="пл_пр1">#REF!</definedName>
    <definedName name="пл_пр2">#REF!</definedName>
    <definedName name="пл_скор">[42]м_812!$J$1:$J$65536</definedName>
    <definedName name="пл_ц">#REF!</definedName>
    <definedName name="пл_ц1">#REF!</definedName>
    <definedName name="пл_ц2">#REF!</definedName>
    <definedName name="пл_ч">#REF!</definedName>
    <definedName name="пл_ч1">#REF!</definedName>
    <definedName name="пл_ч2">#REF!</definedName>
    <definedName name="пла">[3]рік!#REF!</definedName>
    <definedName name="план" localSheetId="6" hidden="1">{#N/A,#N/A,FALSE,"9PS0"}</definedName>
    <definedName name="план" localSheetId="7" hidden="1">{#N/A,#N/A,FALSE,"9PS0"}</definedName>
    <definedName name="план" localSheetId="11" hidden="1">{#N/A,#N/A,FALSE,"9PS0"}</definedName>
    <definedName name="план" localSheetId="10" hidden="1">{#N/A,#N/A,FALSE,"9PS0"}</definedName>
    <definedName name="план" localSheetId="9" hidden="1">{#N/A,#N/A,FALSE,"9PS0"}</definedName>
    <definedName name="план" localSheetId="8" hidden="1">{#N/A,#N/A,FALSE,"9PS0"}</definedName>
    <definedName name="план" localSheetId="3" hidden="1">{#N/A,#N/A,FALSE,"9PS0"}</definedName>
    <definedName name="план" localSheetId="14" hidden="1">{#N/A,#N/A,FALSE,"9PS0"}</definedName>
    <definedName name="план" localSheetId="2" hidden="1">{#N/A,#N/A,FALSE,"9PS0"}</definedName>
    <definedName name="план" localSheetId="13" hidden="1">{#N/A,#N/A,FALSE,"9PS0"}</definedName>
    <definedName name="план" localSheetId="1" hidden="1">{#N/A,#N/A,FALSE,"9PS0"}</definedName>
    <definedName name="план" localSheetId="12" hidden="1">{#N/A,#N/A,FALSE,"9PS0"}</definedName>
    <definedName name="план" localSheetId="0" hidden="1">{#N/A,#N/A,FALSE,"9PS0"}</definedName>
    <definedName name="план" localSheetId="4" hidden="1">{#N/A,#N/A,FALSE,"9PS0"}</definedName>
    <definedName name="план" localSheetId="5" hidden="1">{#N/A,#N/A,FALSE,"9PS0"}</definedName>
    <definedName name="план" hidden="1">{#N/A,#N/A,FALSE,"9PS0"}</definedName>
    <definedName name="пмпрм" localSheetId="6" hidden="1">{"'таб 21'!$A$1:$U$24","'таб 21'!$A$1:$U$1"}</definedName>
    <definedName name="пмпрм" localSheetId="7" hidden="1">{"'таб 21'!$A$1:$U$24","'таб 21'!$A$1:$U$1"}</definedName>
    <definedName name="пмпрм" localSheetId="11" hidden="1">{"'таб 21'!$A$1:$U$24","'таб 21'!$A$1:$U$1"}</definedName>
    <definedName name="пмпрм" localSheetId="10" hidden="1">{"'таб 21'!$A$1:$U$24","'таб 21'!$A$1:$U$1"}</definedName>
    <definedName name="пмпрм" localSheetId="9" hidden="1">{"'таб 21'!$A$1:$U$24","'таб 21'!$A$1:$U$1"}</definedName>
    <definedName name="пмпрм" localSheetId="8" hidden="1">{"'таб 21'!$A$1:$U$24","'таб 21'!$A$1:$U$1"}</definedName>
    <definedName name="пмпрм" localSheetId="3" hidden="1">{"'таб 21'!$A$1:$U$24","'таб 21'!$A$1:$U$1"}</definedName>
    <definedName name="пмпрм" localSheetId="14" hidden="1">{"'таб 21'!$A$1:$U$24","'таб 21'!$A$1:$U$1"}</definedName>
    <definedName name="пмпрм" localSheetId="2" hidden="1">{"'таб 21'!$A$1:$U$24","'таб 21'!$A$1:$U$1"}</definedName>
    <definedName name="пмпрм" localSheetId="13" hidden="1">{"'таб 21'!$A$1:$U$24","'таб 21'!$A$1:$U$1"}</definedName>
    <definedName name="пмпрм" localSheetId="1" hidden="1">{"'таб 21'!$A$1:$U$24","'таб 21'!$A$1:$U$1"}</definedName>
    <definedName name="пмпрм" localSheetId="12" hidden="1">{"'таб 21'!$A$1:$U$24","'таб 21'!$A$1:$U$1"}</definedName>
    <definedName name="пмпрм" localSheetId="0" hidden="1">{"'таб 21'!$A$1:$U$24","'таб 21'!$A$1:$U$1"}</definedName>
    <definedName name="пмпрм" localSheetId="4" hidden="1">{"'таб 21'!$A$1:$U$24","'таб 21'!$A$1:$U$1"}</definedName>
    <definedName name="пмпрм" localSheetId="5" hidden="1">{"'таб 21'!$A$1:$U$24","'таб 21'!$A$1:$U$1"}</definedName>
    <definedName name="пмпрм" hidden="1">{"'таб 21'!$A$1:$U$24","'таб 21'!$A$1:$U$1"}</definedName>
    <definedName name="пнркм_п_01">#REF!</definedName>
    <definedName name="пнркм_с_01">#REF!</definedName>
    <definedName name="пнркм_ф_01">#REF!</definedName>
    <definedName name="под_пл">[38]компод!#REF!</definedName>
    <definedName name="подр">#REF!</definedName>
    <definedName name="пож_пл">[38]пож!#REF!</definedName>
    <definedName name="пороп" localSheetId="6" hidden="1">{"'таб 21'!$A$1:$U$24","'таб 21'!$A$1:$U$1"}</definedName>
    <definedName name="пороп" localSheetId="7" hidden="1">{"'таб 21'!$A$1:$U$24","'таб 21'!$A$1:$U$1"}</definedName>
    <definedName name="пороп" localSheetId="11" hidden="1">{"'таб 21'!$A$1:$U$24","'таб 21'!$A$1:$U$1"}</definedName>
    <definedName name="пороп" localSheetId="10" hidden="1">{"'таб 21'!$A$1:$U$24","'таб 21'!$A$1:$U$1"}</definedName>
    <definedName name="пороп" localSheetId="9" hidden="1">{"'таб 21'!$A$1:$U$24","'таб 21'!$A$1:$U$1"}</definedName>
    <definedName name="пороп" localSheetId="8" hidden="1">{"'таб 21'!$A$1:$U$24","'таб 21'!$A$1:$U$1"}</definedName>
    <definedName name="пороп" localSheetId="3" hidden="1">{"'таб 21'!$A$1:$U$24","'таб 21'!$A$1:$U$1"}</definedName>
    <definedName name="пороп" localSheetId="14" hidden="1">{"'таб 21'!$A$1:$U$24","'таб 21'!$A$1:$U$1"}</definedName>
    <definedName name="пороп" localSheetId="2" hidden="1">{"'таб 21'!$A$1:$U$24","'таб 21'!$A$1:$U$1"}</definedName>
    <definedName name="пороп" localSheetId="13" hidden="1">{"'таб 21'!$A$1:$U$24","'таб 21'!$A$1:$U$1"}</definedName>
    <definedName name="пороп" localSheetId="1" hidden="1">{"'таб 21'!$A$1:$U$24","'таб 21'!$A$1:$U$1"}</definedName>
    <definedName name="пороп" localSheetId="12" hidden="1">{"'таб 21'!$A$1:$U$24","'таб 21'!$A$1:$U$1"}</definedName>
    <definedName name="пороп" localSheetId="0" hidden="1">{"'таб 21'!$A$1:$U$24","'таб 21'!$A$1:$U$1"}</definedName>
    <definedName name="пороп" localSheetId="4" hidden="1">{"'таб 21'!$A$1:$U$24","'таб 21'!$A$1:$U$1"}</definedName>
    <definedName name="пороп" localSheetId="5" hidden="1">{"'таб 21'!$A$1:$U$24","'таб 21'!$A$1:$U$1"}</definedName>
    <definedName name="пороп" hidden="1">{"'таб 21'!$A$1:$U$24","'таб 21'!$A$1:$U$1"}</definedName>
    <definedName name="Построение_жука">[14]!Построение_жука</definedName>
    <definedName name="пр_1кв">[42]м_812!$N$1:$N$65536</definedName>
    <definedName name="пр_2кв">[42]м_812!$O$1:$O$65536</definedName>
    <definedName name="пр_3кв">[42]м_812!$P$1:$P$65536</definedName>
    <definedName name="пр_4кв">[42]м_812!$Q$1:$Q$65536</definedName>
    <definedName name="пр_зв">[38]проезд!#REF!</definedName>
    <definedName name="пр_пл">[38]проезд!#REF!</definedName>
    <definedName name="пр_рік">[42]м_812!$M$1:$M$65536</definedName>
    <definedName name="прог_9м">[44]дох!#REF!</definedName>
    <definedName name="проект">'[40]812'!$L$1:$L$65536</definedName>
    <definedName name="прочие" localSheetId="6" hidden="1">{"'таб 21'!$A$1:$U$24","'таб 21'!$A$1:$U$1"}</definedName>
    <definedName name="прочие" localSheetId="7" hidden="1">{"'таб 21'!$A$1:$U$24","'таб 21'!$A$1:$U$1"}</definedName>
    <definedName name="прочие" localSheetId="11" hidden="1">{"'таб 21'!$A$1:$U$24","'таб 21'!$A$1:$U$1"}</definedName>
    <definedName name="прочие" localSheetId="10" hidden="1">{"'таб 21'!$A$1:$U$24","'таб 21'!$A$1:$U$1"}</definedName>
    <definedName name="прочие" localSheetId="9" hidden="1">{"'таб 21'!$A$1:$U$24","'таб 21'!$A$1:$U$1"}</definedName>
    <definedName name="прочие" localSheetId="8" hidden="1">{"'таб 21'!$A$1:$U$24","'таб 21'!$A$1:$U$1"}</definedName>
    <definedName name="прочие" localSheetId="3" hidden="1">{"'таб 21'!$A$1:$U$24","'таб 21'!$A$1:$U$1"}</definedName>
    <definedName name="прочие" localSheetId="14" hidden="1">{"'таб 21'!$A$1:$U$24","'таб 21'!$A$1:$U$1"}</definedName>
    <definedName name="прочие" localSheetId="2" hidden="1">{"'таб 21'!$A$1:$U$24","'таб 21'!$A$1:$U$1"}</definedName>
    <definedName name="прочие" localSheetId="13" hidden="1">{"'таб 21'!$A$1:$U$24","'таб 21'!$A$1:$U$1"}</definedName>
    <definedName name="прочие" localSheetId="1" hidden="1">{"'таб 21'!$A$1:$U$24","'таб 21'!$A$1:$U$1"}</definedName>
    <definedName name="прочие" localSheetId="12" hidden="1">{"'таб 21'!$A$1:$U$24","'таб 21'!$A$1:$U$1"}</definedName>
    <definedName name="прочие" localSheetId="0" hidden="1">{"'таб 21'!$A$1:$U$24","'таб 21'!$A$1:$U$1"}</definedName>
    <definedName name="прочие" localSheetId="4" hidden="1">{"'таб 21'!$A$1:$U$24","'таб 21'!$A$1:$U$1"}</definedName>
    <definedName name="прочие" localSheetId="5" hidden="1">{"'таб 21'!$A$1:$U$24","'таб 21'!$A$1:$U$1"}</definedName>
    <definedName name="прочие" hidden="1">{"'таб 21'!$A$1:$U$24","'таб 21'!$A$1:$U$1"}</definedName>
    <definedName name="ПУУ">[14]!ПУУ</definedName>
    <definedName name="Р04.12.1">#REF!</definedName>
    <definedName name="Р04.12.1_1">#REF!</definedName>
    <definedName name="Р04.12.1_2">#REF!</definedName>
    <definedName name="Р04.12.1_3">#REF!</definedName>
    <definedName name="Р04.12.1_4">#REF!</definedName>
    <definedName name="Р04.12.2">#REF!</definedName>
    <definedName name="Р04.12.2_1">#REF!</definedName>
    <definedName name="Р04.12.2_2">#REF!</definedName>
    <definedName name="Р04.12.2_3">#REF!</definedName>
    <definedName name="Р04.12.2_4">#REF!</definedName>
    <definedName name="Р04.12_1">#REF!</definedName>
    <definedName name="Р04.12_2">#REF!</definedName>
    <definedName name="Р04.12_3">#REF!</definedName>
    <definedName name="Р04.12_4">#REF!</definedName>
    <definedName name="работы">#REF!</definedName>
    <definedName name="расш">#REF!</definedName>
    <definedName name="ргш">[37]страх!#REF!</definedName>
    <definedName name="рем_б_10м">#REF!</definedName>
    <definedName name="рем_б_11м">#REF!</definedName>
    <definedName name="рем_б_12м">#REF!</definedName>
    <definedName name="рем_б_2м">#REF!</definedName>
    <definedName name="рем_б_3м">#REF!</definedName>
    <definedName name="рем_б_4м">#REF!</definedName>
    <definedName name="рем_б_5м">#REF!</definedName>
    <definedName name="рем_б_6м">#REF!</definedName>
    <definedName name="рем_б_7м">#REF!</definedName>
    <definedName name="рем_б_8м">#REF!</definedName>
    <definedName name="рем_б_9м">#REF!</definedName>
    <definedName name="рем_б_авг">#REF!</definedName>
    <definedName name="рем_б_апр">#REF!</definedName>
    <definedName name="рем_б_дек">#REF!</definedName>
    <definedName name="рем_б_июль">#REF!</definedName>
    <definedName name="рем_б_июнь">#REF!</definedName>
    <definedName name="рем_б_май">#REF!</definedName>
    <definedName name="рем_б_март">#REF!</definedName>
    <definedName name="рем_б_нояб">#REF!</definedName>
    <definedName name="рем_б_окт">#REF!</definedName>
    <definedName name="рем_б_сент">#REF!</definedName>
    <definedName name="рем_б_фев">#REF!</definedName>
    <definedName name="рем_б_янв">#REF!</definedName>
    <definedName name="рем_п_10м">#REF!</definedName>
    <definedName name="рем_п_11м">#REF!</definedName>
    <definedName name="рем_п_12м">#REF!</definedName>
    <definedName name="рем_п_2м">#REF!</definedName>
    <definedName name="рем_п_3м">#REF!</definedName>
    <definedName name="рем_п_4м">#REF!</definedName>
    <definedName name="рем_п_5м">#REF!</definedName>
    <definedName name="рем_п_6м">#REF!</definedName>
    <definedName name="рем_п_8м">#REF!</definedName>
    <definedName name="рем_п_9м">#REF!</definedName>
    <definedName name="рем_п_авг">#REF!</definedName>
    <definedName name="рем_п_апр">#REF!</definedName>
    <definedName name="рем_п_дек">#REF!</definedName>
    <definedName name="рем_п_июль">#REF!</definedName>
    <definedName name="рем_п_июнь">#REF!</definedName>
    <definedName name="рем_п_май">#REF!</definedName>
    <definedName name="рем_п_март">#REF!</definedName>
    <definedName name="рем_п_нояб">#REF!</definedName>
    <definedName name="рем_п_окт">#REF!</definedName>
    <definedName name="рем_п_сент">#REF!</definedName>
    <definedName name="рем_п_фев">#REF!</definedName>
    <definedName name="рем_п_янв">#REF!</definedName>
    <definedName name="рем_ф_10м">#REF!</definedName>
    <definedName name="рем_ф_11м">#REF!</definedName>
    <definedName name="рем_ф_12м">#REF!</definedName>
    <definedName name="рем_ф_2м">#REF!</definedName>
    <definedName name="рем_ф_3м">#REF!</definedName>
    <definedName name="рем_ф_4м">#REF!</definedName>
    <definedName name="рем_ф_5м">#REF!</definedName>
    <definedName name="рем_ф_6м">#REF!</definedName>
    <definedName name="рем_ф_7м">#REF!</definedName>
    <definedName name="рем_ф_8м">#REF!</definedName>
    <definedName name="рем_ф_9м">#REF!</definedName>
    <definedName name="рем_ф_авг">#REF!</definedName>
    <definedName name="рем_ф_апр">#REF!</definedName>
    <definedName name="рем_ф_июль">#REF!</definedName>
    <definedName name="рем_ф_июнь">#REF!</definedName>
    <definedName name="рем_ф_май">#REF!</definedName>
    <definedName name="рем_ф_март">#REF!</definedName>
    <definedName name="рем_ф_сент">#REF!</definedName>
    <definedName name="рем_ф_фев">#REF!</definedName>
    <definedName name="рем_ф_янв">#REF!</definedName>
    <definedName name="ремонт">#REF!</definedName>
    <definedName name="рік" localSheetId="6" hidden="1">{#N/A,#N/A,FALSE,"9PS0"}</definedName>
    <definedName name="рік" localSheetId="7" hidden="1">{#N/A,#N/A,FALSE,"9PS0"}</definedName>
    <definedName name="рік" localSheetId="11" hidden="1">{#N/A,#N/A,FALSE,"9PS0"}</definedName>
    <definedName name="рік" localSheetId="10" hidden="1">{#N/A,#N/A,FALSE,"9PS0"}</definedName>
    <definedName name="рік" localSheetId="9" hidden="1">{#N/A,#N/A,FALSE,"9PS0"}</definedName>
    <definedName name="рік" localSheetId="8" hidden="1">{#N/A,#N/A,FALSE,"9PS0"}</definedName>
    <definedName name="рік" localSheetId="3" hidden="1">{#N/A,#N/A,FALSE,"9PS0"}</definedName>
    <definedName name="рік" localSheetId="14" hidden="1">{#N/A,#N/A,FALSE,"9PS0"}</definedName>
    <definedName name="рік" localSheetId="2" hidden="1">{#N/A,#N/A,FALSE,"9PS0"}</definedName>
    <definedName name="рік" localSheetId="13" hidden="1">{#N/A,#N/A,FALSE,"9PS0"}</definedName>
    <definedName name="рік" localSheetId="1" hidden="1">{#N/A,#N/A,FALSE,"9PS0"}</definedName>
    <definedName name="рік" localSheetId="12" hidden="1">{#N/A,#N/A,FALSE,"9PS0"}</definedName>
    <definedName name="рік" localSheetId="0" hidden="1">{#N/A,#N/A,FALSE,"9PS0"}</definedName>
    <definedName name="рік" localSheetId="4" hidden="1">{#N/A,#N/A,FALSE,"9PS0"}</definedName>
    <definedName name="рік" localSheetId="5" hidden="1">{#N/A,#N/A,FALSE,"9PS0"}</definedName>
    <definedName name="рік" hidden="1">{#N/A,#N/A,FALSE,"9PS0"}</definedName>
    <definedName name="рое" localSheetId="6" hidden="1">{#N/A,#N/A,FALSE,"9PS0"}</definedName>
    <definedName name="рое" localSheetId="7" hidden="1">{#N/A,#N/A,FALSE,"9PS0"}</definedName>
    <definedName name="рое" localSheetId="11" hidden="1">{#N/A,#N/A,FALSE,"9PS0"}</definedName>
    <definedName name="рое" localSheetId="10" hidden="1">{#N/A,#N/A,FALSE,"9PS0"}</definedName>
    <definedName name="рое" localSheetId="9" hidden="1">{#N/A,#N/A,FALSE,"9PS0"}</definedName>
    <definedName name="рое" localSheetId="8" hidden="1">{#N/A,#N/A,FALSE,"9PS0"}</definedName>
    <definedName name="рое" localSheetId="3" hidden="1">{#N/A,#N/A,FALSE,"9PS0"}</definedName>
    <definedName name="рое" localSheetId="14" hidden="1">{#N/A,#N/A,FALSE,"9PS0"}</definedName>
    <definedName name="рое" localSheetId="2" hidden="1">{#N/A,#N/A,FALSE,"9PS0"}</definedName>
    <definedName name="рое" localSheetId="13" hidden="1">{#N/A,#N/A,FALSE,"9PS0"}</definedName>
    <definedName name="рое" localSheetId="1" hidden="1">{#N/A,#N/A,FALSE,"9PS0"}</definedName>
    <definedName name="рое" localSheetId="12" hidden="1">{#N/A,#N/A,FALSE,"9PS0"}</definedName>
    <definedName name="рое" localSheetId="0" hidden="1">{#N/A,#N/A,FALSE,"9PS0"}</definedName>
    <definedName name="рое" localSheetId="4" hidden="1">{#N/A,#N/A,FALSE,"9PS0"}</definedName>
    <definedName name="рое" localSheetId="5" hidden="1">{#N/A,#N/A,FALSE,"9PS0"}</definedName>
    <definedName name="рое" hidden="1">{#N/A,#N/A,FALSE,"9PS0"}</definedName>
    <definedName name="Розр1">[6]рік!#REF!</definedName>
    <definedName name="Розр2">[6]рік!#REF!</definedName>
    <definedName name="Розр3">[6]рік!#REF!</definedName>
    <definedName name="рол" localSheetId="6" hidden="1">{"'таб 21'!$A$1:$U$24","'таб 21'!$A$1:$U$1"}</definedName>
    <definedName name="рол" localSheetId="7" hidden="1">{"'таб 21'!$A$1:$U$24","'таб 21'!$A$1:$U$1"}</definedName>
    <definedName name="рол" localSheetId="11" hidden="1">{"'таб 21'!$A$1:$U$24","'таб 21'!$A$1:$U$1"}</definedName>
    <definedName name="рол" localSheetId="10" hidden="1">{"'таб 21'!$A$1:$U$24","'таб 21'!$A$1:$U$1"}</definedName>
    <definedName name="рол" localSheetId="9" hidden="1">{"'таб 21'!$A$1:$U$24","'таб 21'!$A$1:$U$1"}</definedName>
    <definedName name="рол" localSheetId="8" hidden="1">{"'таб 21'!$A$1:$U$24","'таб 21'!$A$1:$U$1"}</definedName>
    <definedName name="рол" localSheetId="3" hidden="1">{"'таб 21'!$A$1:$U$24","'таб 21'!$A$1:$U$1"}</definedName>
    <definedName name="рол" localSheetId="14" hidden="1">{"'таб 21'!$A$1:$U$24","'таб 21'!$A$1:$U$1"}</definedName>
    <definedName name="рол" localSheetId="2" hidden="1">{"'таб 21'!$A$1:$U$24","'таб 21'!$A$1:$U$1"}</definedName>
    <definedName name="рол" localSheetId="13" hidden="1">{"'таб 21'!$A$1:$U$24","'таб 21'!$A$1:$U$1"}</definedName>
    <definedName name="рол" localSheetId="1" hidden="1">{"'таб 21'!$A$1:$U$24","'таб 21'!$A$1:$U$1"}</definedName>
    <definedName name="рол" localSheetId="12" hidden="1">{"'таб 21'!$A$1:$U$24","'таб 21'!$A$1:$U$1"}</definedName>
    <definedName name="рол" localSheetId="0" hidden="1">{"'таб 21'!$A$1:$U$24","'таб 21'!$A$1:$U$1"}</definedName>
    <definedName name="рол" localSheetId="4" hidden="1">{"'таб 21'!$A$1:$U$24","'таб 21'!$A$1:$U$1"}</definedName>
    <definedName name="рол" localSheetId="5" hidden="1">{"'таб 21'!$A$1:$U$24","'таб 21'!$A$1:$U$1"}</definedName>
    <definedName name="рол" hidden="1">{"'таб 21'!$A$1:$U$24","'таб 21'!$A$1:$U$1"}</definedName>
    <definedName name="рпнрп">#REF!</definedName>
    <definedName name="рпс_п_01">#REF!</definedName>
    <definedName name="рпс_с_01">#REF!</definedName>
    <definedName name="рпс_ф_01">#REF!</definedName>
    <definedName name="с">[31]assump!#REF!</definedName>
    <definedName name="свод">[42]м_812!$A$1:$AL$65536</definedName>
    <definedName name="серп">'[40]812'!$W$1:$W$65536</definedName>
    <definedName name="СЕРПЕНЬ" localSheetId="6" hidden="1">{#N/A,#N/A,FALSE,"9PS0"}</definedName>
    <definedName name="СЕРПЕНЬ" localSheetId="7" hidden="1">{#N/A,#N/A,FALSE,"9PS0"}</definedName>
    <definedName name="СЕРПЕНЬ" localSheetId="11" hidden="1">{#N/A,#N/A,FALSE,"9PS0"}</definedName>
    <definedName name="СЕРПЕНЬ" localSheetId="10" hidden="1">{#N/A,#N/A,FALSE,"9PS0"}</definedName>
    <definedName name="СЕРПЕНЬ" localSheetId="9" hidden="1">{#N/A,#N/A,FALSE,"9PS0"}</definedName>
    <definedName name="СЕРПЕНЬ" localSheetId="8" hidden="1">{#N/A,#N/A,FALSE,"9PS0"}</definedName>
    <definedName name="СЕРПЕНЬ" localSheetId="3" hidden="1">{#N/A,#N/A,FALSE,"9PS0"}</definedName>
    <definedName name="СЕРПЕНЬ" localSheetId="14" hidden="1">{#N/A,#N/A,FALSE,"9PS0"}</definedName>
    <definedName name="СЕРПЕНЬ" localSheetId="2" hidden="1">{#N/A,#N/A,FALSE,"9PS0"}</definedName>
    <definedName name="СЕРПЕНЬ" localSheetId="13" hidden="1">{#N/A,#N/A,FALSE,"9PS0"}</definedName>
    <definedName name="СЕРПЕНЬ" localSheetId="1" hidden="1">{#N/A,#N/A,FALSE,"9PS0"}</definedName>
    <definedName name="СЕРПЕНЬ" localSheetId="12" hidden="1">{#N/A,#N/A,FALSE,"9PS0"}</definedName>
    <definedName name="СЕРПЕНЬ" localSheetId="0" hidden="1">{#N/A,#N/A,FALSE,"9PS0"}</definedName>
    <definedName name="СЕРПЕНЬ" localSheetId="4" hidden="1">{#N/A,#N/A,FALSE,"9PS0"}</definedName>
    <definedName name="СЕРПЕНЬ" localSheetId="5" hidden="1">{#N/A,#N/A,FALSE,"9PS0"}</definedName>
    <definedName name="СЕРПЕНЬ" hidden="1">{#N/A,#N/A,FALSE,"9PS0"}</definedName>
    <definedName name="сздту_п_01">#REF!</definedName>
    <definedName name="сздту_с_01">#REF!</definedName>
    <definedName name="сздту_ф_01">#REF!</definedName>
    <definedName name="сізп_п_01">#REF!</definedName>
    <definedName name="сізп_с_01">#REF!</definedName>
    <definedName name="сізп_ф_01">#REF!</definedName>
    <definedName name="січ">'[40]812'!$N$1:$N$65536</definedName>
    <definedName name="січен07" localSheetId="6" hidden="1">{#N/A,#N/A,FALSE,"9PS0"}</definedName>
    <definedName name="січен07" localSheetId="7" hidden="1">{#N/A,#N/A,FALSE,"9PS0"}</definedName>
    <definedName name="січен07" localSheetId="11" hidden="1">{#N/A,#N/A,FALSE,"9PS0"}</definedName>
    <definedName name="січен07" localSheetId="10" hidden="1">{#N/A,#N/A,FALSE,"9PS0"}</definedName>
    <definedName name="січен07" localSheetId="9" hidden="1">{#N/A,#N/A,FALSE,"9PS0"}</definedName>
    <definedName name="січен07" localSheetId="8" hidden="1">{#N/A,#N/A,FALSE,"9PS0"}</definedName>
    <definedName name="січен07" localSheetId="3" hidden="1">{#N/A,#N/A,FALSE,"9PS0"}</definedName>
    <definedName name="січен07" localSheetId="14" hidden="1">{#N/A,#N/A,FALSE,"9PS0"}</definedName>
    <definedName name="січен07" localSheetId="2" hidden="1">{#N/A,#N/A,FALSE,"9PS0"}</definedName>
    <definedName name="січен07" localSheetId="13" hidden="1">{#N/A,#N/A,FALSE,"9PS0"}</definedName>
    <definedName name="січен07" localSheetId="1" hidden="1">{#N/A,#N/A,FALSE,"9PS0"}</definedName>
    <definedName name="січен07" localSheetId="12" hidden="1">{#N/A,#N/A,FALSE,"9PS0"}</definedName>
    <definedName name="січен07" localSheetId="0" hidden="1">{#N/A,#N/A,FALSE,"9PS0"}</definedName>
    <definedName name="січен07" localSheetId="4" hidden="1">{#N/A,#N/A,FALSE,"9PS0"}</definedName>
    <definedName name="січен07" localSheetId="5" hidden="1">{#N/A,#N/A,FALSE,"9PS0"}</definedName>
    <definedName name="січен07" hidden="1">{#N/A,#N/A,FALSE,"9PS0"}</definedName>
    <definedName name="січень" localSheetId="6" hidden="1">{#N/A,#N/A,FALSE,"9PS0"}</definedName>
    <definedName name="січень" localSheetId="7" hidden="1">{#N/A,#N/A,FALSE,"9PS0"}</definedName>
    <definedName name="січень" localSheetId="11" hidden="1">{#N/A,#N/A,FALSE,"9PS0"}</definedName>
    <definedName name="січень" localSheetId="10" hidden="1">{#N/A,#N/A,FALSE,"9PS0"}</definedName>
    <definedName name="січень" localSheetId="9" hidden="1">{#N/A,#N/A,FALSE,"9PS0"}</definedName>
    <definedName name="січень" localSheetId="8" hidden="1">{#N/A,#N/A,FALSE,"9PS0"}</definedName>
    <definedName name="січень" localSheetId="3" hidden="1">{#N/A,#N/A,FALSE,"9PS0"}</definedName>
    <definedName name="січень" localSheetId="14" hidden="1">{#N/A,#N/A,FALSE,"9PS0"}</definedName>
    <definedName name="січень" localSheetId="2" hidden="1">{#N/A,#N/A,FALSE,"9PS0"}</definedName>
    <definedName name="січень" localSheetId="13" hidden="1">{#N/A,#N/A,FALSE,"9PS0"}</definedName>
    <definedName name="січень" localSheetId="1" hidden="1">{#N/A,#N/A,FALSE,"9PS0"}</definedName>
    <definedName name="січень" localSheetId="12" hidden="1">{#N/A,#N/A,FALSE,"9PS0"}</definedName>
    <definedName name="січень" localSheetId="0" hidden="1">{#N/A,#N/A,FALSE,"9PS0"}</definedName>
    <definedName name="січень" localSheetId="4" hidden="1">{#N/A,#N/A,FALSE,"9PS0"}</definedName>
    <definedName name="січень" localSheetId="5" hidden="1">{#N/A,#N/A,FALSE,"9PS0"}</definedName>
    <definedName name="січень" hidden="1">{#N/A,#N/A,FALSE,"9PS0"}</definedName>
    <definedName name="січень07." localSheetId="6" hidden="1">{#N/A,#N/A,FALSE,"9PS0"}</definedName>
    <definedName name="січень07." localSheetId="7" hidden="1">{#N/A,#N/A,FALSE,"9PS0"}</definedName>
    <definedName name="січень07." localSheetId="11" hidden="1">{#N/A,#N/A,FALSE,"9PS0"}</definedName>
    <definedName name="січень07." localSheetId="10" hidden="1">{#N/A,#N/A,FALSE,"9PS0"}</definedName>
    <definedName name="січень07." localSheetId="9" hidden="1">{#N/A,#N/A,FALSE,"9PS0"}</definedName>
    <definedName name="січень07." localSheetId="8" hidden="1">{#N/A,#N/A,FALSE,"9PS0"}</definedName>
    <definedName name="січень07." localSheetId="3" hidden="1">{#N/A,#N/A,FALSE,"9PS0"}</definedName>
    <definedName name="січень07." localSheetId="14" hidden="1">{#N/A,#N/A,FALSE,"9PS0"}</definedName>
    <definedName name="січень07." localSheetId="2" hidden="1">{#N/A,#N/A,FALSE,"9PS0"}</definedName>
    <definedName name="січень07." localSheetId="13" hidden="1">{#N/A,#N/A,FALSE,"9PS0"}</definedName>
    <definedName name="січень07." localSheetId="1" hidden="1">{#N/A,#N/A,FALSE,"9PS0"}</definedName>
    <definedName name="січень07." localSheetId="12" hidden="1">{#N/A,#N/A,FALSE,"9PS0"}</definedName>
    <definedName name="січень07." localSheetId="0" hidden="1">{#N/A,#N/A,FALSE,"9PS0"}</definedName>
    <definedName name="січень07." localSheetId="4" hidden="1">{#N/A,#N/A,FALSE,"9PS0"}</definedName>
    <definedName name="січень07." localSheetId="5" hidden="1">{#N/A,#N/A,FALSE,"9PS0"}</definedName>
    <definedName name="січень07." hidden="1">{#N/A,#N/A,FALSE,"9PS0"}</definedName>
    <definedName name="скл_п_01">#REF!</definedName>
    <definedName name="скл_с_01">#REF!</definedName>
    <definedName name="скл_ф_01">#REF!</definedName>
    <definedName name="скоригов">'[40]812'!$I$1:$I$65536</definedName>
    <definedName name="службы">#REF!</definedName>
    <definedName name="см">#REF!</definedName>
    <definedName name="соцдирекция" localSheetId="6" hidden="1">{#N/A,#N/A,TRUE,"попередні"}</definedName>
    <definedName name="соцдирекция" localSheetId="7" hidden="1">{#N/A,#N/A,TRUE,"попередні"}</definedName>
    <definedName name="соцдирекция" localSheetId="11" hidden="1">{#N/A,#N/A,TRUE,"попередні"}</definedName>
    <definedName name="соцдирекция" localSheetId="10" hidden="1">{#N/A,#N/A,TRUE,"попередні"}</definedName>
    <definedName name="соцдирекция" localSheetId="9" hidden="1">{#N/A,#N/A,TRUE,"попередні"}</definedName>
    <definedName name="соцдирекция" localSheetId="8" hidden="1">{#N/A,#N/A,TRUE,"попередні"}</definedName>
    <definedName name="соцдирекция" localSheetId="3" hidden="1">{#N/A,#N/A,TRUE,"попередні"}</definedName>
    <definedName name="соцдирекция" localSheetId="14" hidden="1">{#N/A,#N/A,TRUE,"попередні"}</definedName>
    <definedName name="соцдирекция" localSheetId="2" hidden="1">{#N/A,#N/A,TRUE,"попередні"}</definedName>
    <definedName name="соцдирекция" localSheetId="13" hidden="1">{#N/A,#N/A,TRUE,"попередні"}</definedName>
    <definedName name="соцдирекция" localSheetId="1" hidden="1">{#N/A,#N/A,TRUE,"попередні"}</definedName>
    <definedName name="соцдирекция" localSheetId="12" hidden="1">{#N/A,#N/A,TRUE,"попередні"}</definedName>
    <definedName name="соцдирекция" localSheetId="0" hidden="1">{#N/A,#N/A,TRUE,"попередні"}</definedName>
    <definedName name="соцдирекция" localSheetId="4" hidden="1">{#N/A,#N/A,TRUE,"попередні"}</definedName>
    <definedName name="соцдирекция" localSheetId="5" hidden="1">{#N/A,#N/A,TRUE,"попередні"}</definedName>
    <definedName name="соцдирекция" hidden="1">{#N/A,#N/A,TRUE,"попередні"}</definedName>
    <definedName name="спец">'[22]ат_на 2004_витрати_1'!#REF!</definedName>
    <definedName name="спл_п_01">#REF!</definedName>
    <definedName name="спл_с_01">#REF!</definedName>
    <definedName name="спл_ф_01">#REF!</definedName>
    <definedName name="срзав_п_01">#REF!</definedName>
    <definedName name="срзав_с_01">#REF!</definedName>
    <definedName name="срзав_ф_01">#REF!</definedName>
    <definedName name="старое">[14]!старое</definedName>
    <definedName name="статьи">[42]м_812!$D$1:$D$65536</definedName>
    <definedName name="стимость">[31]assump!#REF!</definedName>
    <definedName name="стоо_1">#REF!</definedName>
    <definedName name="стор_1">#REF!</definedName>
    <definedName name="стор_2">'[47]0291'!#REF!</definedName>
    <definedName name="стор_3">'[47]0291'!#REF!</definedName>
    <definedName name="стор_4">'[47]0291'!#REF!</definedName>
    <definedName name="стор_оч">'[47]0291'!#REF!</definedName>
    <definedName name="стор_пл">'[48]сторож охор_шаб'!#REF!</definedName>
    <definedName name="страх_пл">[38]страх!#REF!</definedName>
    <definedName name="сфы">[14]!сфы</definedName>
    <definedName name="сцу">[14]!сцу</definedName>
    <definedName name="таблица">#REF!</definedName>
    <definedName name="Таблоборудование">#REF!</definedName>
    <definedName name="тар" localSheetId="6" hidden="1">{#N/A,#N/A,FALSE,"9PS0"}</definedName>
    <definedName name="тар" localSheetId="7" hidden="1">{#N/A,#N/A,FALSE,"9PS0"}</definedName>
    <definedName name="тар" localSheetId="11" hidden="1">{#N/A,#N/A,FALSE,"9PS0"}</definedName>
    <definedName name="тар" localSheetId="10" hidden="1">{#N/A,#N/A,FALSE,"9PS0"}</definedName>
    <definedName name="тар" localSheetId="9" hidden="1">{#N/A,#N/A,FALSE,"9PS0"}</definedName>
    <definedName name="тар" localSheetId="8" hidden="1">{#N/A,#N/A,FALSE,"9PS0"}</definedName>
    <definedName name="тар" localSheetId="3" hidden="1">{#N/A,#N/A,FALSE,"9PS0"}</definedName>
    <definedName name="тар" localSheetId="14" hidden="1">{#N/A,#N/A,FALSE,"9PS0"}</definedName>
    <definedName name="тар" localSheetId="2" hidden="1">{#N/A,#N/A,FALSE,"9PS0"}</definedName>
    <definedName name="тар" localSheetId="13" hidden="1">{#N/A,#N/A,FALSE,"9PS0"}</definedName>
    <definedName name="тар" localSheetId="1" hidden="1">{#N/A,#N/A,FALSE,"9PS0"}</definedName>
    <definedName name="тар" localSheetId="12" hidden="1">{#N/A,#N/A,FALSE,"9PS0"}</definedName>
    <definedName name="тар" localSheetId="0" hidden="1">{#N/A,#N/A,FALSE,"9PS0"}</definedName>
    <definedName name="тар" localSheetId="4" hidden="1">{#N/A,#N/A,FALSE,"9PS0"}</definedName>
    <definedName name="тар" localSheetId="5" hidden="1">{#N/A,#N/A,FALSE,"9PS0"}</definedName>
    <definedName name="тар" hidden="1">{#N/A,#N/A,FALSE,"9PS0"}</definedName>
    <definedName name="тариф">#REF!</definedName>
    <definedName name="Телефон">#REF!</definedName>
    <definedName name="Теплов" localSheetId="6" hidden="1">{#N/A,#N/A,FALSE,"9PS0"}</definedName>
    <definedName name="Теплов" localSheetId="7" hidden="1">{#N/A,#N/A,FALSE,"9PS0"}</definedName>
    <definedName name="Теплов" localSheetId="11" hidden="1">{#N/A,#N/A,FALSE,"9PS0"}</definedName>
    <definedName name="Теплов" localSheetId="10" hidden="1">{#N/A,#N/A,FALSE,"9PS0"}</definedName>
    <definedName name="Теплов" localSheetId="9" hidden="1">{#N/A,#N/A,FALSE,"9PS0"}</definedName>
    <definedName name="Теплов" localSheetId="8" hidden="1">{#N/A,#N/A,FALSE,"9PS0"}</definedName>
    <definedName name="Теплов" localSheetId="3" hidden="1">{#N/A,#N/A,FALSE,"9PS0"}</definedName>
    <definedName name="Теплов" localSheetId="14" hidden="1">{#N/A,#N/A,FALSE,"9PS0"}</definedName>
    <definedName name="Теплов" localSheetId="2" hidden="1">{#N/A,#N/A,FALSE,"9PS0"}</definedName>
    <definedName name="Теплов" localSheetId="13" hidden="1">{#N/A,#N/A,FALSE,"9PS0"}</definedName>
    <definedName name="Теплов" localSheetId="1" hidden="1">{#N/A,#N/A,FALSE,"9PS0"}</definedName>
    <definedName name="Теплов" localSheetId="12" hidden="1">{#N/A,#N/A,FALSE,"9PS0"}</definedName>
    <definedName name="Теплов" localSheetId="0" hidden="1">{#N/A,#N/A,FALSE,"9PS0"}</definedName>
    <definedName name="Теплов" localSheetId="4" hidden="1">{#N/A,#N/A,FALSE,"9PS0"}</definedName>
    <definedName name="Теплов" localSheetId="5" hidden="1">{#N/A,#N/A,FALSE,"9PS0"}</definedName>
    <definedName name="Теплов" hidden="1">{#N/A,#N/A,FALSE,"9PS0"}</definedName>
    <definedName name="тех_1">#REF!</definedName>
    <definedName name="тех_2">#REF!</definedName>
    <definedName name="тех_3">#REF!</definedName>
    <definedName name="тех_4">#REF!</definedName>
    <definedName name="тех_г">#REF!</definedName>
    <definedName name="тех_оч">#REF!</definedName>
    <definedName name="тех_пл">#REF!</definedName>
    <definedName name="тех_сх">#REF!</definedName>
    <definedName name="тр" localSheetId="6" hidden="1">{"'таб 21'!$A$1:$U$24","'таб 21'!$A$1:$U$1"}</definedName>
    <definedName name="тр" localSheetId="7" hidden="1">{"'таб 21'!$A$1:$U$24","'таб 21'!$A$1:$U$1"}</definedName>
    <definedName name="тр" localSheetId="11" hidden="1">{"'таб 21'!$A$1:$U$24","'таб 21'!$A$1:$U$1"}</definedName>
    <definedName name="тр" localSheetId="10" hidden="1">{"'таб 21'!$A$1:$U$24","'таб 21'!$A$1:$U$1"}</definedName>
    <definedName name="тр" localSheetId="9" hidden="1">{"'таб 21'!$A$1:$U$24","'таб 21'!$A$1:$U$1"}</definedName>
    <definedName name="тр" localSheetId="8" hidden="1">{"'таб 21'!$A$1:$U$24","'таб 21'!$A$1:$U$1"}</definedName>
    <definedName name="тр" localSheetId="3" hidden="1">{"'таб 21'!$A$1:$U$24","'таб 21'!$A$1:$U$1"}</definedName>
    <definedName name="тр" localSheetId="14" hidden="1">{"'таб 21'!$A$1:$U$24","'таб 21'!$A$1:$U$1"}</definedName>
    <definedName name="тр" localSheetId="2" hidden="1">{"'таб 21'!$A$1:$U$24","'таб 21'!$A$1:$U$1"}</definedName>
    <definedName name="тр" localSheetId="13" hidden="1">{"'таб 21'!$A$1:$U$24","'таб 21'!$A$1:$U$1"}</definedName>
    <definedName name="тр" localSheetId="1" hidden="1">{"'таб 21'!$A$1:$U$24","'таб 21'!$A$1:$U$1"}</definedName>
    <definedName name="тр" localSheetId="12" hidden="1">{"'таб 21'!$A$1:$U$24","'таб 21'!$A$1:$U$1"}</definedName>
    <definedName name="тр" localSheetId="0" hidden="1">{"'таб 21'!$A$1:$U$24","'таб 21'!$A$1:$U$1"}</definedName>
    <definedName name="тр" localSheetId="4" hidden="1">{"'таб 21'!$A$1:$U$24","'таб 21'!$A$1:$U$1"}</definedName>
    <definedName name="тр" localSheetId="5" hidden="1">{"'таб 21'!$A$1:$U$24","'таб 21'!$A$1:$U$1"}</definedName>
    <definedName name="тр" hidden="1">{"'таб 21'!$A$1:$U$24","'таб 21'!$A$1:$U$1"}</definedName>
    <definedName name="трав">'[40]812'!$S$1:$S$65536</definedName>
    <definedName name="травень" localSheetId="6" hidden="1">{#N/A,#N/A,FALSE,"9PS0"}</definedName>
    <definedName name="травень" localSheetId="7" hidden="1">{#N/A,#N/A,FALSE,"9PS0"}</definedName>
    <definedName name="травень" localSheetId="11" hidden="1">{#N/A,#N/A,FALSE,"9PS0"}</definedName>
    <definedName name="травень" localSheetId="10" hidden="1">{#N/A,#N/A,FALSE,"9PS0"}</definedName>
    <definedName name="травень" localSheetId="9" hidden="1">{#N/A,#N/A,FALSE,"9PS0"}</definedName>
    <definedName name="травень" localSheetId="8" hidden="1">{#N/A,#N/A,FALSE,"9PS0"}</definedName>
    <definedName name="травень" localSheetId="3" hidden="1">{#N/A,#N/A,FALSE,"9PS0"}</definedName>
    <definedName name="травень" localSheetId="14" hidden="1">{#N/A,#N/A,FALSE,"9PS0"}</definedName>
    <definedName name="травень" localSheetId="2" hidden="1">{#N/A,#N/A,FALSE,"9PS0"}</definedName>
    <definedName name="травень" localSheetId="13" hidden="1">{#N/A,#N/A,FALSE,"9PS0"}</definedName>
    <definedName name="травень" localSheetId="1" hidden="1">{#N/A,#N/A,FALSE,"9PS0"}</definedName>
    <definedName name="травень" localSheetId="12" hidden="1">{#N/A,#N/A,FALSE,"9PS0"}</definedName>
    <definedName name="травень" localSheetId="0" hidden="1">{#N/A,#N/A,FALSE,"9PS0"}</definedName>
    <definedName name="травень" localSheetId="4" hidden="1">{#N/A,#N/A,FALSE,"9PS0"}</definedName>
    <definedName name="травень" localSheetId="5" hidden="1">{#N/A,#N/A,FALSE,"9PS0"}</definedName>
    <definedName name="травень" hidden="1">{#N/A,#N/A,FALSE,"9PS0"}</definedName>
    <definedName name="тэп_б_10м">#REF!</definedName>
    <definedName name="тэп_б_11м">#REF!</definedName>
    <definedName name="тэп_б_12м">#REF!</definedName>
    <definedName name="тэп_б_2м">#REF!</definedName>
    <definedName name="тэп_б_3м">#REF!</definedName>
    <definedName name="тэп_б_4м">#REF!</definedName>
    <definedName name="тэп_б_5м">#REF!</definedName>
    <definedName name="тэп_б_6м">#REF!</definedName>
    <definedName name="тэп_б_7м">#REF!</definedName>
    <definedName name="тэп_б_8м">#REF!</definedName>
    <definedName name="тэп_б_9м">#REF!</definedName>
    <definedName name="тэп_б_авг">#REF!</definedName>
    <definedName name="тэп_б_апр">#REF!</definedName>
    <definedName name="тэп_б_дек">#REF!</definedName>
    <definedName name="тэп_б_июль">#REF!</definedName>
    <definedName name="тэп_б_июнь">#REF!</definedName>
    <definedName name="тэп_б_май">#REF!</definedName>
    <definedName name="тэп_б_март">#REF!</definedName>
    <definedName name="тэп_б_нояб">#REF!</definedName>
    <definedName name="тэп_б_окт">#REF!</definedName>
    <definedName name="тэп_б_сент">#REF!</definedName>
    <definedName name="тэп_б_фев">#REF!</definedName>
    <definedName name="тэп_б_янв">#REF!</definedName>
    <definedName name="тэп_п_10м">#REF!</definedName>
    <definedName name="тэп_п_11м">#REF!</definedName>
    <definedName name="тэп_п_12м">#REF!</definedName>
    <definedName name="тэп_п_2м">#REF!</definedName>
    <definedName name="тэп_п_3м">#REF!</definedName>
    <definedName name="тэп_п_4м">#REF!</definedName>
    <definedName name="тэп_п_5м">#REF!</definedName>
    <definedName name="тэп_п_6м">#REF!</definedName>
    <definedName name="тэп_п_7м">#REF!</definedName>
    <definedName name="тэп_п_8м">#REF!</definedName>
    <definedName name="тэп_п_9м">#REF!</definedName>
    <definedName name="тэп_п_авг">#REF!</definedName>
    <definedName name="тэп_п_апр">#REF!</definedName>
    <definedName name="тэп_п_дек">#REF!</definedName>
    <definedName name="тэп_п_июль">#REF!</definedName>
    <definedName name="тэп_п_июнь">#REF!</definedName>
    <definedName name="тэп_п_май">#REF!</definedName>
    <definedName name="тэп_п_март">#REF!</definedName>
    <definedName name="тэп_п_нояб">#REF!</definedName>
    <definedName name="тэп_п_окт">#REF!</definedName>
    <definedName name="тэп_п_сент">#REF!</definedName>
    <definedName name="тэп_п_фев">#REF!</definedName>
    <definedName name="тэп_п_янв">#REF!</definedName>
    <definedName name="тэп_па_нояб">#REF!</definedName>
    <definedName name="тэп_ф_10м">#REF!</definedName>
    <definedName name="тэп_ф_11м">#REF!</definedName>
    <definedName name="тэп_ф_12м">#REF!</definedName>
    <definedName name="тэп_ф_2м">#REF!</definedName>
    <definedName name="тэп_ф_3м">#REF!</definedName>
    <definedName name="тэп_ф_4м">#REF!</definedName>
    <definedName name="тэп_ф_5м">#REF!</definedName>
    <definedName name="тэп_ф_6м">#REF!</definedName>
    <definedName name="тэп_ф_7м">#REF!</definedName>
    <definedName name="тэп_ф_8м">#REF!</definedName>
    <definedName name="тэп_ф_9м">#REF!</definedName>
    <definedName name="тэп_ф_авг">#REF!</definedName>
    <definedName name="тэп_ф_апр">#REF!</definedName>
    <definedName name="тэп_ф_дек">#REF!</definedName>
    <definedName name="тэп_ф_июль">#REF!</definedName>
    <definedName name="тэп_ф_июнь">#REF!</definedName>
    <definedName name="тэп_ф_май">#REF!</definedName>
    <definedName name="тэп_ф_март">#REF!</definedName>
    <definedName name="тэп_ф_нояб">#REF!</definedName>
    <definedName name="тэп_ф_окт">#REF!</definedName>
    <definedName name="тэп_ф_сент">#REF!</definedName>
    <definedName name="тэп_ф_фев">#REF!</definedName>
    <definedName name="тэп_ф_янв">#REF!</definedName>
    <definedName name="у">[14]!у</definedName>
    <definedName name="уа">[14]!уа</definedName>
    <definedName name="УЖДТ">[14]!УЖДТ</definedName>
    <definedName name="ук">[14]!ук</definedName>
    <definedName name="укау">[14]!укау</definedName>
    <definedName name="укп">[14]!укп</definedName>
    <definedName name="упр_п_01">#REF!</definedName>
    <definedName name="упр_с_01">#REF!</definedName>
    <definedName name="упр_ф_01">#REF!</definedName>
    <definedName name="Условия_ИМ">#REF!</definedName>
    <definedName name="уыяпчср">[31]assump!#REF!</definedName>
    <definedName name="Ф">#REF!</definedName>
    <definedName name="ф_вп">#REF!</definedName>
    <definedName name="ф_вп1">#REF!</definedName>
    <definedName name="ф_вп2">#REF!</definedName>
    <definedName name="ф_вт">#REF!</definedName>
    <definedName name="ф_вт1">#REF!</definedName>
    <definedName name="ф_вт2">#REF!</definedName>
    <definedName name="ф_пр">#REF!</definedName>
    <definedName name="ф_пр1">#REF!</definedName>
    <definedName name="ф_пр2">#REF!</definedName>
    <definedName name="ф_ц">#REF!</definedName>
    <definedName name="ф_ц1">#REF!</definedName>
    <definedName name="ф_ц2">#REF!</definedName>
    <definedName name="ф_ч">#REF!</definedName>
    <definedName name="ф_ч1">#REF!</definedName>
    <definedName name="ф_ч2">#REF!</definedName>
    <definedName name="Ф6_96">[12]импортеры96!$A$3:$O$322</definedName>
    <definedName name="Ф6_97">[12]импортеры97!$A$3:$O$306</definedName>
    <definedName name="Ф7_цены">[11]Ф7_цены!$A$1:$F$17</definedName>
    <definedName name="Ф8_цены">[11]Ф8_цены!$A$1:$F$18</definedName>
    <definedName name="Факс">#REF!</definedName>
    <definedName name="філіали2" localSheetId="6" hidden="1">{#N/A,#N/A,FALSE,"9PS0"}</definedName>
    <definedName name="філіали2" localSheetId="7" hidden="1">{#N/A,#N/A,FALSE,"9PS0"}</definedName>
    <definedName name="філіали2" localSheetId="11" hidden="1">{#N/A,#N/A,FALSE,"9PS0"}</definedName>
    <definedName name="філіали2" localSheetId="10" hidden="1">{#N/A,#N/A,FALSE,"9PS0"}</definedName>
    <definedName name="філіали2" localSheetId="9" hidden="1">{#N/A,#N/A,FALSE,"9PS0"}</definedName>
    <definedName name="філіали2" localSheetId="8" hidden="1">{#N/A,#N/A,FALSE,"9PS0"}</definedName>
    <definedName name="філіали2" localSheetId="3" hidden="1">{#N/A,#N/A,FALSE,"9PS0"}</definedName>
    <definedName name="філіали2" localSheetId="14" hidden="1">{#N/A,#N/A,FALSE,"9PS0"}</definedName>
    <definedName name="філіали2" localSheetId="2" hidden="1">{#N/A,#N/A,FALSE,"9PS0"}</definedName>
    <definedName name="філіали2" localSheetId="13" hidden="1">{#N/A,#N/A,FALSE,"9PS0"}</definedName>
    <definedName name="філіали2" localSheetId="1" hidden="1">{#N/A,#N/A,FALSE,"9PS0"}</definedName>
    <definedName name="філіали2" localSheetId="12" hidden="1">{#N/A,#N/A,FALSE,"9PS0"}</definedName>
    <definedName name="філіали2" localSheetId="0" hidden="1">{#N/A,#N/A,FALSE,"9PS0"}</definedName>
    <definedName name="філіали2" localSheetId="4" hidden="1">{#N/A,#N/A,FALSE,"9PS0"}</definedName>
    <definedName name="філіали2" localSheetId="5" hidden="1">{#N/A,#N/A,FALSE,"9PS0"}</definedName>
    <definedName name="філіали2" hidden="1">{#N/A,#N/A,FALSE,"9PS0"}</definedName>
    <definedName name="фс">[14]!фс</definedName>
    <definedName name="ффф">[31]assump!#REF!</definedName>
    <definedName name="фыв">[14]!фыв</definedName>
    <definedName name="ца">[14]!ца</definedName>
    <definedName name="цркм_п_01">#REF!</definedName>
    <definedName name="цркм_с_01">#REF!</definedName>
    <definedName name="цркм_ф_01">#REF!</definedName>
    <definedName name="цу">[14]!цу</definedName>
    <definedName name="цуа" localSheetId="6" hidden="1">{#N/A,#N/A,TRUE,"попередні"}</definedName>
    <definedName name="цуа" localSheetId="7" hidden="1">{#N/A,#N/A,TRUE,"попередні"}</definedName>
    <definedName name="цуа" localSheetId="11" hidden="1">{#N/A,#N/A,TRUE,"попередні"}</definedName>
    <definedName name="цуа" localSheetId="10" hidden="1">{#N/A,#N/A,TRUE,"попередні"}</definedName>
    <definedName name="цуа" localSheetId="9" hidden="1">{#N/A,#N/A,TRUE,"попередні"}</definedName>
    <definedName name="цуа" localSheetId="8" hidden="1">{#N/A,#N/A,TRUE,"попередні"}</definedName>
    <definedName name="цуа" localSheetId="3" hidden="1">{#N/A,#N/A,TRUE,"попередні"}</definedName>
    <definedName name="цуа" localSheetId="14" hidden="1">{#N/A,#N/A,TRUE,"попередні"}</definedName>
    <definedName name="цуа" localSheetId="2" hidden="1">{#N/A,#N/A,TRUE,"попередні"}</definedName>
    <definedName name="цуа" localSheetId="13" hidden="1">{#N/A,#N/A,TRUE,"попередні"}</definedName>
    <definedName name="цуа" localSheetId="1" hidden="1">{#N/A,#N/A,TRUE,"попередні"}</definedName>
    <definedName name="цуа" localSheetId="12" hidden="1">{#N/A,#N/A,TRUE,"попередні"}</definedName>
    <definedName name="цуа" localSheetId="0" hidden="1">{#N/A,#N/A,TRUE,"попередні"}</definedName>
    <definedName name="цуа" localSheetId="4" hidden="1">{#N/A,#N/A,TRUE,"попередні"}</definedName>
    <definedName name="цуа" localSheetId="5" hidden="1">{#N/A,#N/A,TRUE,"попередні"}</definedName>
    <definedName name="цуа" hidden="1">{#N/A,#N/A,TRUE,"попередні"}</definedName>
    <definedName name="цув">[14]!цув</definedName>
    <definedName name="ццр_п_01">#REF!</definedName>
    <definedName name="ццр_с_01">#REF!</definedName>
    <definedName name="ццр_ф_01">#REF!</definedName>
    <definedName name="чер" localSheetId="6" hidden="1">{#N/A,#N/A,FALSE,"9PS0"}</definedName>
    <definedName name="чер" localSheetId="7" hidden="1">{#N/A,#N/A,FALSE,"9PS0"}</definedName>
    <definedName name="чер" localSheetId="11" hidden="1">{#N/A,#N/A,FALSE,"9PS0"}</definedName>
    <definedName name="чер" localSheetId="10" hidden="1">{#N/A,#N/A,FALSE,"9PS0"}</definedName>
    <definedName name="чер" localSheetId="9" hidden="1">{#N/A,#N/A,FALSE,"9PS0"}</definedName>
    <definedName name="чер" localSheetId="8" hidden="1">{#N/A,#N/A,FALSE,"9PS0"}</definedName>
    <definedName name="чер" localSheetId="3" hidden="1">{#N/A,#N/A,FALSE,"9PS0"}</definedName>
    <definedName name="чер" localSheetId="14" hidden="1">{#N/A,#N/A,FALSE,"9PS0"}</definedName>
    <definedName name="чер" localSheetId="2" hidden="1">{#N/A,#N/A,FALSE,"9PS0"}</definedName>
    <definedName name="чер" localSheetId="13" hidden="1">{#N/A,#N/A,FALSE,"9PS0"}</definedName>
    <definedName name="чер" localSheetId="1" hidden="1">{#N/A,#N/A,FALSE,"9PS0"}</definedName>
    <definedName name="чер" localSheetId="12" hidden="1">{#N/A,#N/A,FALSE,"9PS0"}</definedName>
    <definedName name="чер" localSheetId="0" hidden="1">{#N/A,#N/A,FALSE,"9PS0"}</definedName>
    <definedName name="чер" localSheetId="4" hidden="1">{#N/A,#N/A,FALSE,"9PS0"}</definedName>
    <definedName name="чер" localSheetId="5" hidden="1">{#N/A,#N/A,FALSE,"9PS0"}</definedName>
    <definedName name="чер" hidden="1">{#N/A,#N/A,FALSE,"9PS0"}</definedName>
    <definedName name="черв">'[40]812'!$T$1:$T$65536</definedName>
    <definedName name="червень05" localSheetId="6" hidden="1">{#N/A,#N/A,FALSE,"9PS0"}</definedName>
    <definedName name="червень05" localSheetId="7" hidden="1">{#N/A,#N/A,FALSE,"9PS0"}</definedName>
    <definedName name="червень05" localSheetId="11" hidden="1">{#N/A,#N/A,FALSE,"9PS0"}</definedName>
    <definedName name="червень05" localSheetId="10" hidden="1">{#N/A,#N/A,FALSE,"9PS0"}</definedName>
    <definedName name="червень05" localSheetId="9" hidden="1">{#N/A,#N/A,FALSE,"9PS0"}</definedName>
    <definedName name="червень05" localSheetId="8" hidden="1">{#N/A,#N/A,FALSE,"9PS0"}</definedName>
    <definedName name="червень05" localSheetId="3" hidden="1">{#N/A,#N/A,FALSE,"9PS0"}</definedName>
    <definedName name="червень05" localSheetId="14" hidden="1">{#N/A,#N/A,FALSE,"9PS0"}</definedName>
    <definedName name="червень05" localSheetId="2" hidden="1">{#N/A,#N/A,FALSE,"9PS0"}</definedName>
    <definedName name="червень05" localSheetId="13" hidden="1">{#N/A,#N/A,FALSE,"9PS0"}</definedName>
    <definedName name="червень05" localSheetId="1" hidden="1">{#N/A,#N/A,FALSE,"9PS0"}</definedName>
    <definedName name="червень05" localSheetId="12" hidden="1">{#N/A,#N/A,FALSE,"9PS0"}</definedName>
    <definedName name="червень05" localSheetId="0" hidden="1">{#N/A,#N/A,FALSE,"9PS0"}</definedName>
    <definedName name="червень05" localSheetId="4" hidden="1">{#N/A,#N/A,FALSE,"9PS0"}</definedName>
    <definedName name="червень05" localSheetId="5" hidden="1">{#N/A,#N/A,FALSE,"9PS0"}</definedName>
    <definedName name="червень05" hidden="1">{#N/A,#N/A,FALSE,"9PS0"}</definedName>
    <definedName name="чцй" localSheetId="6" hidden="1">{"'таб 21'!$A$1:$U$24","'таб 21'!$A$1:$U$1"}</definedName>
    <definedName name="чцй" localSheetId="7" hidden="1">{"'таб 21'!$A$1:$U$24","'таб 21'!$A$1:$U$1"}</definedName>
    <definedName name="чцй" localSheetId="11" hidden="1">{"'таб 21'!$A$1:$U$24","'таб 21'!$A$1:$U$1"}</definedName>
    <definedName name="чцй" localSheetId="10" hidden="1">{"'таб 21'!$A$1:$U$24","'таб 21'!$A$1:$U$1"}</definedName>
    <definedName name="чцй" localSheetId="9" hidden="1">{"'таб 21'!$A$1:$U$24","'таб 21'!$A$1:$U$1"}</definedName>
    <definedName name="чцй" localSheetId="8" hidden="1">{"'таб 21'!$A$1:$U$24","'таб 21'!$A$1:$U$1"}</definedName>
    <definedName name="чцй" localSheetId="3" hidden="1">{"'таб 21'!$A$1:$U$24","'таб 21'!$A$1:$U$1"}</definedName>
    <definedName name="чцй" localSheetId="14" hidden="1">{"'таб 21'!$A$1:$U$24","'таб 21'!$A$1:$U$1"}</definedName>
    <definedName name="чцй" localSheetId="2" hidden="1">{"'таб 21'!$A$1:$U$24","'таб 21'!$A$1:$U$1"}</definedName>
    <definedName name="чцй" localSheetId="13" hidden="1">{"'таб 21'!$A$1:$U$24","'таб 21'!$A$1:$U$1"}</definedName>
    <definedName name="чцй" localSheetId="1" hidden="1">{"'таб 21'!$A$1:$U$24","'таб 21'!$A$1:$U$1"}</definedName>
    <definedName name="чцй" localSheetId="12" hidden="1">{"'таб 21'!$A$1:$U$24","'таб 21'!$A$1:$U$1"}</definedName>
    <definedName name="чцй" localSheetId="0" hidden="1">{"'таб 21'!$A$1:$U$24","'таб 21'!$A$1:$U$1"}</definedName>
    <definedName name="чцй" localSheetId="4" hidden="1">{"'таб 21'!$A$1:$U$24","'таб 21'!$A$1:$U$1"}</definedName>
    <definedName name="чцй" localSheetId="5" hidden="1">{"'таб 21'!$A$1:$U$24","'таб 21'!$A$1:$U$1"}</definedName>
    <definedName name="чцй" hidden="1">{"'таб 21'!$A$1:$U$24","'таб 21'!$A$1:$U$1"}</definedName>
    <definedName name="шифр">[51]Шифр!$B$1:$B$65</definedName>
    <definedName name="шшш">[14]!шшш</definedName>
    <definedName name="шшшш">[14]!шшшш</definedName>
    <definedName name="щзю">[14]!щзю</definedName>
    <definedName name="ывм">[14]!ывм</definedName>
    <definedName name="ым">[14]!ым</definedName>
    <definedName name="ьг">[14]!ьг</definedName>
    <definedName name="эээ">[14]!эээ</definedName>
    <definedName name="югш" localSheetId="6" hidden="1">{#N/A,#N/A,TRUE,"попередні"}</definedName>
    <definedName name="югш" localSheetId="7" hidden="1">{#N/A,#N/A,TRUE,"попередні"}</definedName>
    <definedName name="югш" localSheetId="11" hidden="1">{#N/A,#N/A,TRUE,"попередні"}</definedName>
    <definedName name="югш" localSheetId="10" hidden="1">{#N/A,#N/A,TRUE,"попередні"}</definedName>
    <definedName name="югш" localSheetId="9" hidden="1">{#N/A,#N/A,TRUE,"попередні"}</definedName>
    <definedName name="югш" localSheetId="8" hidden="1">{#N/A,#N/A,TRUE,"попередні"}</definedName>
    <definedName name="югш" localSheetId="3" hidden="1">{#N/A,#N/A,TRUE,"попередні"}</definedName>
    <definedName name="югш" localSheetId="14" hidden="1">{#N/A,#N/A,TRUE,"попередні"}</definedName>
    <definedName name="югш" localSheetId="2" hidden="1">{#N/A,#N/A,TRUE,"попередні"}</definedName>
    <definedName name="югш" localSheetId="13" hidden="1">{#N/A,#N/A,TRUE,"попередні"}</definedName>
    <definedName name="югш" localSheetId="1" hidden="1">{#N/A,#N/A,TRUE,"попередні"}</definedName>
    <definedName name="югш" localSheetId="12" hidden="1">{#N/A,#N/A,TRUE,"попередні"}</definedName>
    <definedName name="югш" localSheetId="0" hidden="1">{#N/A,#N/A,TRUE,"попередні"}</definedName>
    <definedName name="югш" localSheetId="4" hidden="1">{#N/A,#N/A,TRUE,"попередні"}</definedName>
    <definedName name="югш" localSheetId="5" hidden="1">{#N/A,#N/A,TRUE,"попередні"}</definedName>
    <definedName name="югш" hidden="1">{#N/A,#N/A,TRUE,"попередні"}</definedName>
    <definedName name="ююю">[14]!ююю</definedName>
    <definedName name="япк">[14]!япк</definedName>
    <definedName name="яся">[14]!яся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6" l="1"/>
  <c r="C44" i="16" s="1"/>
  <c r="D44" i="16" s="1"/>
  <c r="C37" i="16"/>
  <c r="C32" i="16"/>
  <c r="C31" i="16"/>
  <c r="C30" i="16"/>
  <c r="C24" i="16"/>
  <c r="D24" i="16" s="1"/>
  <c r="C22" i="16"/>
  <c r="D22" i="16" s="1"/>
  <c r="C19" i="16"/>
  <c r="D19" i="16" s="1"/>
  <c r="C18" i="16"/>
  <c r="C17" i="16"/>
  <c r="D17" i="16" s="1"/>
  <c r="C16" i="16"/>
  <c r="C15" i="16" s="1"/>
  <c r="C14" i="16"/>
  <c r="C29" i="16" s="1"/>
  <c r="C13" i="16"/>
  <c r="D13" i="16" s="1"/>
  <c r="C12" i="16"/>
  <c r="C27" i="16" s="1"/>
  <c r="C11" i="16"/>
  <c r="D11" i="16" s="1"/>
  <c r="C10" i="16"/>
  <c r="B3" i="16"/>
  <c r="H48" i="15"/>
  <c r="I48" i="15" s="1"/>
  <c r="G48" i="15"/>
  <c r="M43" i="15"/>
  <c r="K43" i="15"/>
  <c r="I43" i="15"/>
  <c r="G43" i="15"/>
  <c r="L42" i="15"/>
  <c r="L48" i="15" s="1"/>
  <c r="M48" i="15" s="1"/>
  <c r="J42" i="15"/>
  <c r="J48" i="15" s="1"/>
  <c r="K48" i="15" s="1"/>
  <c r="H42" i="15"/>
  <c r="F42" i="15"/>
  <c r="F48" i="15" s="1"/>
  <c r="L41" i="15"/>
  <c r="J41" i="15"/>
  <c r="H41" i="15"/>
  <c r="F41" i="15"/>
  <c r="D41" i="15" s="1"/>
  <c r="L34" i="15"/>
  <c r="J34" i="15"/>
  <c r="H34" i="15"/>
  <c r="F34" i="15"/>
  <c r="D34" i="15" s="1"/>
  <c r="L33" i="15"/>
  <c r="J33" i="15"/>
  <c r="D33" i="15" s="1"/>
  <c r="F33" i="15"/>
  <c r="H33" i="15" s="1"/>
  <c r="L32" i="15"/>
  <c r="F32" i="15"/>
  <c r="J32" i="15" s="1"/>
  <c r="D32" i="15"/>
  <c r="F31" i="15"/>
  <c r="J29" i="15"/>
  <c r="F29" i="15"/>
  <c r="L26" i="15"/>
  <c r="M26" i="15" s="1"/>
  <c r="J26" i="15"/>
  <c r="K26" i="15" s="1"/>
  <c r="H26" i="15"/>
  <c r="I26" i="15" s="1"/>
  <c r="F26" i="15"/>
  <c r="G26" i="15" s="1"/>
  <c r="H25" i="15"/>
  <c r="I25" i="15" s="1"/>
  <c r="F25" i="15"/>
  <c r="L24" i="15"/>
  <c r="M24" i="15" s="1"/>
  <c r="J24" i="15"/>
  <c r="K24" i="15" s="1"/>
  <c r="H24" i="15"/>
  <c r="I24" i="15" s="1"/>
  <c r="F24" i="15"/>
  <c r="G24" i="15" s="1"/>
  <c r="H23" i="15"/>
  <c r="I23" i="15" s="1"/>
  <c r="I22" i="15" s="1"/>
  <c r="F23" i="15"/>
  <c r="L21" i="15"/>
  <c r="M21" i="15" s="1"/>
  <c r="J21" i="15"/>
  <c r="J31" i="15" s="1"/>
  <c r="H21" i="15"/>
  <c r="I21" i="15" s="1"/>
  <c r="F21" i="15"/>
  <c r="G21" i="15" s="1"/>
  <c r="D21" i="15"/>
  <c r="E21" i="15" s="1"/>
  <c r="M20" i="15"/>
  <c r="L20" i="15"/>
  <c r="J20" i="15"/>
  <c r="K20" i="15" s="1"/>
  <c r="H20" i="15"/>
  <c r="H30" i="15" s="1"/>
  <c r="F20" i="15"/>
  <c r="G20" i="15" s="1"/>
  <c r="D20" i="15"/>
  <c r="E20" i="15" s="1"/>
  <c r="L19" i="15"/>
  <c r="M19" i="15" s="1"/>
  <c r="J19" i="15"/>
  <c r="K19" i="15" s="1"/>
  <c r="H19" i="15"/>
  <c r="I19" i="15" s="1"/>
  <c r="G19" i="15"/>
  <c r="F19" i="15"/>
  <c r="D19" i="15"/>
  <c r="E19" i="15" s="1"/>
  <c r="L18" i="15"/>
  <c r="L17" i="15" s="1"/>
  <c r="J18" i="15"/>
  <c r="K18" i="15" s="1"/>
  <c r="H18" i="15"/>
  <c r="H28" i="15" s="1"/>
  <c r="F18" i="15"/>
  <c r="G18" i="15" s="1"/>
  <c r="G17" i="15" s="1"/>
  <c r="D18" i="15"/>
  <c r="J17" i="15"/>
  <c r="F17" i="15"/>
  <c r="L16" i="15"/>
  <c r="L31" i="15" s="1"/>
  <c r="J16" i="15"/>
  <c r="H16" i="15"/>
  <c r="F16" i="15"/>
  <c r="G16" i="15" s="1"/>
  <c r="D16" i="15"/>
  <c r="L15" i="15"/>
  <c r="M15" i="15" s="1"/>
  <c r="K15" i="15"/>
  <c r="J15" i="15"/>
  <c r="H15" i="15"/>
  <c r="F15" i="15"/>
  <c r="L14" i="15"/>
  <c r="L29" i="15" s="1"/>
  <c r="J14" i="15"/>
  <c r="H14" i="15"/>
  <c r="F14" i="15"/>
  <c r="G14" i="15" s="1"/>
  <c r="E14" i="15"/>
  <c r="D14" i="15"/>
  <c r="L13" i="15"/>
  <c r="J13" i="15"/>
  <c r="H13" i="15"/>
  <c r="F13" i="15"/>
  <c r="L12" i="15"/>
  <c r="B3" i="15"/>
  <c r="M43" i="14"/>
  <c r="K43" i="14"/>
  <c r="I43" i="14"/>
  <c r="G43" i="14"/>
  <c r="L42" i="14"/>
  <c r="L48" i="14" s="1"/>
  <c r="M48" i="14" s="1"/>
  <c r="J42" i="14"/>
  <c r="J48" i="14" s="1"/>
  <c r="K48" i="14" s="1"/>
  <c r="H42" i="14"/>
  <c r="H48" i="14" s="1"/>
  <c r="I48" i="14" s="1"/>
  <c r="F42" i="14"/>
  <c r="F48" i="14" s="1"/>
  <c r="D42" i="14"/>
  <c r="L41" i="14"/>
  <c r="J41" i="14"/>
  <c r="H41" i="14"/>
  <c r="F41" i="14"/>
  <c r="D41" i="14" s="1"/>
  <c r="L34" i="14"/>
  <c r="J34" i="14"/>
  <c r="H34" i="14"/>
  <c r="F34" i="14"/>
  <c r="D34" i="14" s="1"/>
  <c r="L33" i="14"/>
  <c r="J33" i="14"/>
  <c r="F33" i="14"/>
  <c r="H33" i="14" s="1"/>
  <c r="L32" i="14"/>
  <c r="J32" i="14"/>
  <c r="H32" i="14"/>
  <c r="F32" i="14"/>
  <c r="D32" i="14"/>
  <c r="L26" i="14"/>
  <c r="M26" i="14" s="1"/>
  <c r="J26" i="14"/>
  <c r="K26" i="14" s="1"/>
  <c r="H26" i="14"/>
  <c r="I26" i="14" s="1"/>
  <c r="F26" i="14"/>
  <c r="G26" i="14" s="1"/>
  <c r="H25" i="14"/>
  <c r="I25" i="14" s="1"/>
  <c r="F25" i="14"/>
  <c r="L24" i="14"/>
  <c r="M24" i="14" s="1"/>
  <c r="J24" i="14"/>
  <c r="K24" i="14" s="1"/>
  <c r="H24" i="14"/>
  <c r="D24" i="14" s="1"/>
  <c r="E24" i="14" s="1"/>
  <c r="F24" i="14"/>
  <c r="G24" i="14" s="1"/>
  <c r="H23" i="14"/>
  <c r="I23" i="14" s="1"/>
  <c r="F23" i="14"/>
  <c r="H22" i="14"/>
  <c r="L21" i="14"/>
  <c r="M21" i="14" s="1"/>
  <c r="J21" i="14"/>
  <c r="K21" i="14" s="1"/>
  <c r="H21" i="14"/>
  <c r="F21" i="14"/>
  <c r="F31" i="14" s="1"/>
  <c r="D21" i="14"/>
  <c r="L20" i="14"/>
  <c r="J20" i="14"/>
  <c r="K20" i="14" s="1"/>
  <c r="H20" i="14"/>
  <c r="F20" i="14"/>
  <c r="G20" i="14" s="1"/>
  <c r="D20" i="14"/>
  <c r="L19" i="14"/>
  <c r="M19" i="14" s="1"/>
  <c r="J19" i="14"/>
  <c r="K19" i="14" s="1"/>
  <c r="H19" i="14"/>
  <c r="F19" i="14"/>
  <c r="F29" i="14" s="1"/>
  <c r="D19" i="14"/>
  <c r="L18" i="14"/>
  <c r="L17" i="14" s="1"/>
  <c r="J18" i="14"/>
  <c r="K18" i="14" s="1"/>
  <c r="H18" i="14"/>
  <c r="H17" i="14" s="1"/>
  <c r="F18" i="14"/>
  <c r="G18" i="14" s="1"/>
  <c r="D18" i="14"/>
  <c r="D17" i="14" s="1"/>
  <c r="J17" i="14"/>
  <c r="F17" i="14"/>
  <c r="L16" i="14"/>
  <c r="L31" i="14" s="1"/>
  <c r="J16" i="14"/>
  <c r="K16" i="14" s="1"/>
  <c r="H16" i="14"/>
  <c r="H31" i="14" s="1"/>
  <c r="F16" i="14"/>
  <c r="G16" i="14" s="1"/>
  <c r="D16" i="14"/>
  <c r="L15" i="14"/>
  <c r="M15" i="14" s="1"/>
  <c r="J15" i="14"/>
  <c r="H15" i="14"/>
  <c r="I15" i="14" s="1"/>
  <c r="F15" i="14"/>
  <c r="F30" i="14" s="1"/>
  <c r="L14" i="14"/>
  <c r="L29" i="14" s="1"/>
  <c r="J14" i="14"/>
  <c r="K14" i="14" s="1"/>
  <c r="K29" i="14" s="1"/>
  <c r="H14" i="14"/>
  <c r="H29" i="14" s="1"/>
  <c r="F14" i="14"/>
  <c r="G14" i="14" s="1"/>
  <c r="D14" i="14"/>
  <c r="D29" i="14" s="1"/>
  <c r="L13" i="14"/>
  <c r="M13" i="14" s="1"/>
  <c r="J13" i="14"/>
  <c r="H13" i="14"/>
  <c r="I13" i="14" s="1"/>
  <c r="F13" i="14"/>
  <c r="F28" i="14" s="1"/>
  <c r="L12" i="14"/>
  <c r="H12" i="14"/>
  <c r="B3" i="14"/>
  <c r="M43" i="13"/>
  <c r="K43" i="13"/>
  <c r="I43" i="13"/>
  <c r="L42" i="13"/>
  <c r="L48" i="13" s="1"/>
  <c r="M48" i="13" s="1"/>
  <c r="J42" i="13"/>
  <c r="J48" i="13" s="1"/>
  <c r="K48" i="13" s="1"/>
  <c r="H42" i="13"/>
  <c r="H48" i="13" s="1"/>
  <c r="I48" i="13" s="1"/>
  <c r="F42" i="13"/>
  <c r="F48" i="13" s="1"/>
  <c r="L41" i="13"/>
  <c r="J41" i="13"/>
  <c r="H41" i="13"/>
  <c r="F41" i="13"/>
  <c r="D41" i="13"/>
  <c r="L34" i="13"/>
  <c r="J34" i="13"/>
  <c r="H34" i="13"/>
  <c r="F34" i="13"/>
  <c r="D34" i="13" s="1"/>
  <c r="L33" i="13"/>
  <c r="J33" i="13"/>
  <c r="H33" i="13"/>
  <c r="F33" i="13"/>
  <c r="D33" i="13" s="1"/>
  <c r="L32" i="13"/>
  <c r="J32" i="13"/>
  <c r="H32" i="13"/>
  <c r="F32" i="13"/>
  <c r="D32" i="13"/>
  <c r="L26" i="13"/>
  <c r="M26" i="13" s="1"/>
  <c r="K26" i="13"/>
  <c r="J26" i="13"/>
  <c r="H26" i="13"/>
  <c r="I26" i="13" s="1"/>
  <c r="G26" i="13"/>
  <c r="F26" i="13"/>
  <c r="D26" i="13"/>
  <c r="E26" i="13" s="1"/>
  <c r="I25" i="13"/>
  <c r="H25" i="13"/>
  <c r="F25" i="13"/>
  <c r="G25" i="13" s="1"/>
  <c r="L24" i="13"/>
  <c r="M24" i="13" s="1"/>
  <c r="K24" i="13"/>
  <c r="J24" i="13"/>
  <c r="H24" i="13"/>
  <c r="I24" i="13" s="1"/>
  <c r="G24" i="13"/>
  <c r="F24" i="13"/>
  <c r="D24" i="13"/>
  <c r="I23" i="13"/>
  <c r="I22" i="13" s="1"/>
  <c r="H23" i="13"/>
  <c r="F23" i="13"/>
  <c r="G23" i="13" s="1"/>
  <c r="H22" i="13"/>
  <c r="F22" i="13"/>
  <c r="M21" i="13"/>
  <c r="L21" i="13"/>
  <c r="J21" i="13"/>
  <c r="K21" i="13" s="1"/>
  <c r="I21" i="13"/>
  <c r="H21" i="13"/>
  <c r="F21" i="13"/>
  <c r="G21" i="13" s="1"/>
  <c r="D21" i="13"/>
  <c r="L20" i="13"/>
  <c r="M20" i="13" s="1"/>
  <c r="K20" i="13"/>
  <c r="J20" i="13"/>
  <c r="H20" i="13"/>
  <c r="I20" i="13" s="1"/>
  <c r="G20" i="13"/>
  <c r="F20" i="13"/>
  <c r="D20" i="13"/>
  <c r="M19" i="13"/>
  <c r="L19" i="13"/>
  <c r="J19" i="13"/>
  <c r="K19" i="13" s="1"/>
  <c r="I19" i="13"/>
  <c r="H19" i="13"/>
  <c r="F19" i="13"/>
  <c r="G19" i="13" s="1"/>
  <c r="D19" i="13"/>
  <c r="L18" i="13"/>
  <c r="M18" i="13" s="1"/>
  <c r="K18" i="13"/>
  <c r="J18" i="13"/>
  <c r="H18" i="13"/>
  <c r="I18" i="13" s="1"/>
  <c r="I17" i="13" s="1"/>
  <c r="G18" i="13"/>
  <c r="F18" i="13"/>
  <c r="D18" i="13"/>
  <c r="L17" i="13"/>
  <c r="J17" i="13"/>
  <c r="H17" i="13"/>
  <c r="F17" i="13"/>
  <c r="D17" i="13"/>
  <c r="G16" i="13"/>
  <c r="G31" i="13" s="1"/>
  <c r="F16" i="13"/>
  <c r="J16" i="13" s="1"/>
  <c r="M15" i="13"/>
  <c r="L15" i="13"/>
  <c r="I15" i="13"/>
  <c r="I30" i="13" s="1"/>
  <c r="H47" i="13" s="1"/>
  <c r="I47" i="13" s="1"/>
  <c r="H15" i="13"/>
  <c r="H30" i="13" s="1"/>
  <c r="F15" i="13"/>
  <c r="F30" i="13" s="1"/>
  <c r="D15" i="13"/>
  <c r="G14" i="13"/>
  <c r="F14" i="13"/>
  <c r="J14" i="13" s="1"/>
  <c r="M13" i="13"/>
  <c r="L13" i="13"/>
  <c r="I13" i="13"/>
  <c r="H13" i="13"/>
  <c r="H28" i="13" s="1"/>
  <c r="F13" i="13"/>
  <c r="F28" i="13" s="1"/>
  <c r="D13" i="13"/>
  <c r="F12" i="13"/>
  <c r="B3" i="13"/>
  <c r="E80" i="12"/>
  <c r="G78" i="12"/>
  <c r="F74" i="12"/>
  <c r="H72" i="12"/>
  <c r="G68" i="12"/>
  <c r="H67" i="12"/>
  <c r="E66" i="12"/>
  <c r="A61" i="12"/>
  <c r="A62" i="12" s="1"/>
  <c r="A63" i="12" s="1"/>
  <c r="A60" i="12"/>
  <c r="F54" i="12"/>
  <c r="G53" i="12"/>
  <c r="H49" i="12"/>
  <c r="H80" i="12" s="1"/>
  <c r="G49" i="12"/>
  <c r="G80" i="12" s="1"/>
  <c r="F49" i="12"/>
  <c r="D49" i="12" s="1"/>
  <c r="D80" i="12" s="1"/>
  <c r="E49" i="12"/>
  <c r="H47" i="12"/>
  <c r="H78" i="12" s="1"/>
  <c r="G47" i="12"/>
  <c r="F47" i="12"/>
  <c r="F78" i="12" s="1"/>
  <c r="E47" i="12"/>
  <c r="E78" i="12" s="1"/>
  <c r="A47" i="12"/>
  <c r="A48" i="12" s="1"/>
  <c r="A49" i="12" s="1"/>
  <c r="A50" i="12" s="1"/>
  <c r="H43" i="12"/>
  <c r="H74" i="12" s="1"/>
  <c r="G43" i="12"/>
  <c r="G74" i="12" s="1"/>
  <c r="F43" i="12"/>
  <c r="E43" i="12"/>
  <c r="E74" i="12" s="1"/>
  <c r="H41" i="12"/>
  <c r="G41" i="12"/>
  <c r="G72" i="12" s="1"/>
  <c r="F41" i="12"/>
  <c r="F72" i="12" s="1"/>
  <c r="E41" i="12"/>
  <c r="E72" i="12" s="1"/>
  <c r="A41" i="12"/>
  <c r="A42" i="12" s="1"/>
  <c r="A43" i="12" s="1"/>
  <c r="A44" i="12" s="1"/>
  <c r="H37" i="12"/>
  <c r="H68" i="12" s="1"/>
  <c r="G37" i="12"/>
  <c r="F37" i="12"/>
  <c r="F68" i="12" s="1"/>
  <c r="E37" i="12"/>
  <c r="E68" i="12" s="1"/>
  <c r="H36" i="12"/>
  <c r="G36" i="12"/>
  <c r="G67" i="12" s="1"/>
  <c r="F36" i="12"/>
  <c r="F67" i="12" s="1"/>
  <c r="E36" i="12"/>
  <c r="E67" i="12" s="1"/>
  <c r="H35" i="12"/>
  <c r="H66" i="12" s="1"/>
  <c r="G35" i="12"/>
  <c r="G66" i="12" s="1"/>
  <c r="F35" i="12"/>
  <c r="F66" i="12" s="1"/>
  <c r="E35" i="12"/>
  <c r="A35" i="12"/>
  <c r="A36" i="12" s="1"/>
  <c r="A37" i="12" s="1"/>
  <c r="A38" i="12" s="1"/>
  <c r="H34" i="12"/>
  <c r="H65" i="12" s="1"/>
  <c r="G34" i="12"/>
  <c r="G65" i="12" s="1"/>
  <c r="F34" i="12"/>
  <c r="F38" i="12" s="1"/>
  <c r="F69" i="12" s="1"/>
  <c r="E34" i="12"/>
  <c r="E65" i="12" s="1"/>
  <c r="H31" i="12"/>
  <c r="H62" i="12" s="1"/>
  <c r="G31" i="12"/>
  <c r="G62" i="12" s="1"/>
  <c r="F31" i="12"/>
  <c r="F62" i="12" s="1"/>
  <c r="E31" i="12"/>
  <c r="D31" i="12" s="1"/>
  <c r="D62" i="12" s="1"/>
  <c r="H30" i="12"/>
  <c r="H61" i="12" s="1"/>
  <c r="G30" i="12"/>
  <c r="G61" i="12" s="1"/>
  <c r="F30" i="12"/>
  <c r="F61" i="12" s="1"/>
  <c r="E30" i="12"/>
  <c r="E61" i="12" s="1"/>
  <c r="A30" i="12"/>
  <c r="A31" i="12" s="1"/>
  <c r="A32" i="12" s="1"/>
  <c r="H29" i="12"/>
  <c r="H60" i="12" s="1"/>
  <c r="G29" i="12"/>
  <c r="G60" i="12" s="1"/>
  <c r="F29" i="12"/>
  <c r="F60" i="12" s="1"/>
  <c r="E29" i="12"/>
  <c r="D29" i="12" s="1"/>
  <c r="D60" i="12" s="1"/>
  <c r="A29" i="12"/>
  <c r="H28" i="12"/>
  <c r="H59" i="12" s="1"/>
  <c r="G28" i="12"/>
  <c r="F28" i="12"/>
  <c r="F59" i="12" s="1"/>
  <c r="E28" i="12"/>
  <c r="E59" i="12" s="1"/>
  <c r="O24" i="12"/>
  <c r="N24" i="12"/>
  <c r="M24" i="12"/>
  <c r="L24" i="12"/>
  <c r="K24" i="12"/>
  <c r="H23" i="12"/>
  <c r="H54" i="12" s="1"/>
  <c r="G23" i="12"/>
  <c r="G54" i="12" s="1"/>
  <c r="F23" i="12"/>
  <c r="E23" i="12"/>
  <c r="E54" i="12" s="1"/>
  <c r="D23" i="12"/>
  <c r="D54" i="12" s="1"/>
  <c r="H22" i="12"/>
  <c r="H53" i="12" s="1"/>
  <c r="G22" i="12"/>
  <c r="F22" i="12"/>
  <c r="F53" i="12" s="1"/>
  <c r="E22" i="12"/>
  <c r="E53" i="12" s="1"/>
  <c r="D22" i="12"/>
  <c r="D53" i="12" s="1"/>
  <c r="D19" i="12"/>
  <c r="D18" i="12"/>
  <c r="H17" i="12"/>
  <c r="G17" i="12"/>
  <c r="F17" i="12"/>
  <c r="D17" i="12" s="1"/>
  <c r="E17" i="12"/>
  <c r="D16" i="12"/>
  <c r="D15" i="12"/>
  <c r="H14" i="12"/>
  <c r="G14" i="12"/>
  <c r="F14" i="12"/>
  <c r="F13" i="12" s="1"/>
  <c r="E14" i="12"/>
  <c r="D14" i="12" s="1"/>
  <c r="H13" i="12"/>
  <c r="G13" i="12"/>
  <c r="H12" i="12"/>
  <c r="G12" i="12"/>
  <c r="F12" i="12"/>
  <c r="E12" i="12"/>
  <c r="D12" i="12"/>
  <c r="H11" i="12"/>
  <c r="G11" i="12"/>
  <c r="F11" i="12"/>
  <c r="E11" i="12"/>
  <c r="D11" i="12" s="1"/>
  <c r="H10" i="12"/>
  <c r="G10" i="12"/>
  <c r="F10" i="12"/>
  <c r="E10" i="12"/>
  <c r="D10" i="12" s="1"/>
  <c r="B4" i="12"/>
  <c r="H62" i="11"/>
  <c r="G62" i="11"/>
  <c r="F62" i="11"/>
  <c r="F64" i="11" s="1"/>
  <c r="E62" i="11"/>
  <c r="G56" i="11"/>
  <c r="F56" i="11"/>
  <c r="H55" i="11"/>
  <c r="G55" i="11"/>
  <c r="H54" i="11"/>
  <c r="E54" i="11"/>
  <c r="F53" i="11"/>
  <c r="E53" i="11"/>
  <c r="H50" i="11"/>
  <c r="G50" i="11"/>
  <c r="H49" i="11"/>
  <c r="E49" i="11"/>
  <c r="F48" i="11"/>
  <c r="E48" i="11"/>
  <c r="G45" i="11"/>
  <c r="H44" i="11"/>
  <c r="D44" i="11"/>
  <c r="F42" i="11"/>
  <c r="E42" i="11"/>
  <c r="G41" i="11"/>
  <c r="F41" i="11"/>
  <c r="H38" i="11"/>
  <c r="H56" i="11" s="1"/>
  <c r="G38" i="11"/>
  <c r="F38" i="11"/>
  <c r="E38" i="11"/>
  <c r="E56" i="11" s="1"/>
  <c r="D38" i="11"/>
  <c r="D56" i="11" s="1"/>
  <c r="H37" i="11"/>
  <c r="G37" i="11"/>
  <c r="F37" i="11"/>
  <c r="F55" i="11" s="1"/>
  <c r="E37" i="11"/>
  <c r="D37" i="11" s="1"/>
  <c r="D55" i="11" s="1"/>
  <c r="H36" i="11"/>
  <c r="G36" i="11"/>
  <c r="G54" i="11" s="1"/>
  <c r="F36" i="11"/>
  <c r="F54" i="11" s="1"/>
  <c r="E36" i="11"/>
  <c r="D36" i="11" s="1"/>
  <c r="D54" i="11" s="1"/>
  <c r="H35" i="11"/>
  <c r="H53" i="11" s="1"/>
  <c r="G35" i="11"/>
  <c r="G39" i="11" s="1"/>
  <c r="G57" i="11" s="1"/>
  <c r="F35" i="11"/>
  <c r="E35" i="11"/>
  <c r="H32" i="11"/>
  <c r="G32" i="11"/>
  <c r="F32" i="11"/>
  <c r="F50" i="11" s="1"/>
  <c r="E32" i="11"/>
  <c r="D32" i="11" s="1"/>
  <c r="D50" i="11" s="1"/>
  <c r="H31" i="11"/>
  <c r="G31" i="11"/>
  <c r="G49" i="11" s="1"/>
  <c r="F31" i="11"/>
  <c r="F49" i="11" s="1"/>
  <c r="E31" i="11"/>
  <c r="H30" i="11"/>
  <c r="H48" i="11" s="1"/>
  <c r="G30" i="11"/>
  <c r="G48" i="11" s="1"/>
  <c r="F30" i="11"/>
  <c r="E30" i="11"/>
  <c r="E33" i="11" s="1"/>
  <c r="E51" i="11" s="1"/>
  <c r="D30" i="11"/>
  <c r="D48" i="11" s="1"/>
  <c r="H29" i="11"/>
  <c r="H63" i="11" s="1"/>
  <c r="G29" i="11"/>
  <c r="G63" i="11" s="1"/>
  <c r="F29" i="11"/>
  <c r="F63" i="11" s="1"/>
  <c r="E29" i="11"/>
  <c r="E47" i="11" s="1"/>
  <c r="N27" i="11"/>
  <c r="H27" i="11"/>
  <c r="H45" i="11" s="1"/>
  <c r="G27" i="11"/>
  <c r="F27" i="11"/>
  <c r="F45" i="11" s="1"/>
  <c r="E27" i="11"/>
  <c r="E45" i="11" s="1"/>
  <c r="D27" i="11"/>
  <c r="D45" i="11" s="1"/>
  <c r="H26" i="11"/>
  <c r="G26" i="11"/>
  <c r="G44" i="11" s="1"/>
  <c r="F26" i="11"/>
  <c r="F44" i="11" s="1"/>
  <c r="E26" i="11"/>
  <c r="E44" i="11" s="1"/>
  <c r="D26" i="11"/>
  <c r="M24" i="11"/>
  <c r="H24" i="11"/>
  <c r="H42" i="11" s="1"/>
  <c r="G24" i="11"/>
  <c r="N24" i="11" s="1"/>
  <c r="F24" i="11"/>
  <c r="E24" i="11"/>
  <c r="L24" i="11" s="1"/>
  <c r="D24" i="11"/>
  <c r="D42" i="11" s="1"/>
  <c r="O23" i="11"/>
  <c r="N23" i="11"/>
  <c r="M23" i="11"/>
  <c r="L23" i="11"/>
  <c r="K23" i="11"/>
  <c r="H23" i="11"/>
  <c r="H41" i="11" s="1"/>
  <c r="G23" i="11"/>
  <c r="F23" i="11"/>
  <c r="E23" i="11"/>
  <c r="E41" i="11" s="1"/>
  <c r="D23" i="11"/>
  <c r="D41" i="11" s="1"/>
  <c r="H21" i="11"/>
  <c r="G21" i="11"/>
  <c r="F21" i="11"/>
  <c r="F39" i="11" s="1"/>
  <c r="F57" i="11" s="1"/>
  <c r="E21" i="11"/>
  <c r="E39" i="11" s="1"/>
  <c r="E57" i="11" s="1"/>
  <c r="H20" i="11"/>
  <c r="G20" i="11"/>
  <c r="G33" i="11" s="1"/>
  <c r="G51" i="11" s="1"/>
  <c r="F20" i="11"/>
  <c r="F33" i="11" s="1"/>
  <c r="F51" i="11" s="1"/>
  <c r="E20" i="11"/>
  <c r="H19" i="11"/>
  <c r="E19" i="11"/>
  <c r="H18" i="11"/>
  <c r="G18" i="11"/>
  <c r="F18" i="11"/>
  <c r="E18" i="11"/>
  <c r="D18" i="11" s="1"/>
  <c r="H17" i="11"/>
  <c r="G17" i="11"/>
  <c r="F17" i="11"/>
  <c r="F16" i="11" s="1"/>
  <c r="E17" i="11"/>
  <c r="H16" i="11"/>
  <c r="G16" i="11"/>
  <c r="H15" i="11"/>
  <c r="H13" i="11" s="1"/>
  <c r="G15" i="11"/>
  <c r="F15" i="11"/>
  <c r="E15" i="11"/>
  <c r="H14" i="11"/>
  <c r="G14" i="11"/>
  <c r="F14" i="11"/>
  <c r="E14" i="11"/>
  <c r="D14" i="11" s="1"/>
  <c r="G13" i="11"/>
  <c r="F13" i="11"/>
  <c r="H12" i="11"/>
  <c r="G12" i="11"/>
  <c r="G10" i="11" s="1"/>
  <c r="F12" i="11"/>
  <c r="E12" i="11"/>
  <c r="H11" i="11"/>
  <c r="H10" i="11" s="1"/>
  <c r="G11" i="11"/>
  <c r="F11" i="11"/>
  <c r="E11" i="11"/>
  <c r="F10" i="11"/>
  <c r="E10" i="11"/>
  <c r="D10" i="11" s="1"/>
  <c r="B4" i="11"/>
  <c r="H47" i="10"/>
  <c r="G47" i="10"/>
  <c r="F47" i="10"/>
  <c r="E47" i="10"/>
  <c r="E41" i="10"/>
  <c r="H40" i="10"/>
  <c r="G40" i="10"/>
  <c r="F40" i="10"/>
  <c r="E40" i="10"/>
  <c r="D40" i="10"/>
  <c r="F39" i="10"/>
  <c r="D39" i="10"/>
  <c r="E38" i="10"/>
  <c r="D38" i="10"/>
  <c r="A32" i="10"/>
  <c r="H28" i="10"/>
  <c r="G28" i="10"/>
  <c r="F28" i="10"/>
  <c r="E28" i="10"/>
  <c r="D28" i="10"/>
  <c r="H27" i="10"/>
  <c r="G27" i="10"/>
  <c r="F27" i="10"/>
  <c r="E27" i="10"/>
  <c r="D27" i="10"/>
  <c r="H26" i="10"/>
  <c r="G26" i="10"/>
  <c r="F26" i="10"/>
  <c r="E26" i="10"/>
  <c r="D26" i="10"/>
  <c r="H21" i="10"/>
  <c r="G21" i="10"/>
  <c r="F21" i="10"/>
  <c r="E21" i="10"/>
  <c r="D21" i="10"/>
  <c r="H20" i="10"/>
  <c r="G20" i="10"/>
  <c r="F20" i="10"/>
  <c r="E20" i="10"/>
  <c r="D20" i="10"/>
  <c r="H19" i="10"/>
  <c r="G19" i="10"/>
  <c r="F19" i="10"/>
  <c r="E19" i="10"/>
  <c r="D19" i="10"/>
  <c r="A19" i="10"/>
  <c r="A20" i="10" s="1"/>
  <c r="A21" i="10" s="1"/>
  <c r="A22" i="10" s="1"/>
  <c r="A23" i="10" s="1"/>
  <c r="A25" i="10" s="1"/>
  <c r="A26" i="10" s="1"/>
  <c r="A27" i="10" s="1"/>
  <c r="A28" i="10" s="1"/>
  <c r="A29" i="10" s="1"/>
  <c r="H18" i="10"/>
  <c r="H22" i="10" s="1"/>
  <c r="G18" i="10"/>
  <c r="G22" i="10" s="1"/>
  <c r="F18" i="10"/>
  <c r="F22" i="10" s="1"/>
  <c r="E18" i="10"/>
  <c r="E22" i="10" s="1"/>
  <c r="M17" i="10"/>
  <c r="L17" i="10"/>
  <c r="G16" i="10"/>
  <c r="F16" i="10"/>
  <c r="K14" i="10"/>
  <c r="H14" i="10"/>
  <c r="O17" i="10" s="1"/>
  <c r="G14" i="10"/>
  <c r="N17" i="10" s="1"/>
  <c r="F14" i="10"/>
  <c r="E14" i="10"/>
  <c r="E16" i="10" s="1"/>
  <c r="D14" i="10"/>
  <c r="K17" i="10" s="1"/>
  <c r="H12" i="10"/>
  <c r="G12" i="10"/>
  <c r="F12" i="10"/>
  <c r="E12" i="10"/>
  <c r="D12" i="10"/>
  <c r="H11" i="10"/>
  <c r="G11" i="10"/>
  <c r="F11" i="10"/>
  <c r="D11" i="10" s="1"/>
  <c r="E11" i="10"/>
  <c r="H10" i="10"/>
  <c r="G10" i="10"/>
  <c r="D10" i="10" s="1"/>
  <c r="F10" i="10"/>
  <c r="E10" i="10"/>
  <c r="B4" i="10"/>
  <c r="H29" i="9"/>
  <c r="E29" i="9"/>
  <c r="H28" i="9"/>
  <c r="E28" i="9" s="1"/>
  <c r="H26" i="9"/>
  <c r="E26" i="9" s="1"/>
  <c r="G24" i="9"/>
  <c r="F24" i="9"/>
  <c r="I23" i="9"/>
  <c r="H23" i="9"/>
  <c r="G23" i="9"/>
  <c r="F23" i="9"/>
  <c r="E23" i="9"/>
  <c r="I22" i="9"/>
  <c r="H22" i="9"/>
  <c r="G22" i="9"/>
  <c r="F22" i="9"/>
  <c r="E22" i="9"/>
  <c r="G21" i="9"/>
  <c r="F21" i="9"/>
  <c r="I20" i="9"/>
  <c r="H20" i="9"/>
  <c r="G20" i="9"/>
  <c r="F20" i="9"/>
  <c r="E20" i="9"/>
  <c r="G18" i="9"/>
  <c r="F18" i="9"/>
  <c r="I17" i="9"/>
  <c r="H17" i="9"/>
  <c r="G17" i="9"/>
  <c r="F17" i="9"/>
  <c r="E17" i="9"/>
  <c r="I16" i="9"/>
  <c r="H16" i="9"/>
  <c r="G16" i="9"/>
  <c r="F16" i="9"/>
  <c r="E16" i="9"/>
  <c r="G15" i="9"/>
  <c r="F15" i="9"/>
  <c r="I14" i="9"/>
  <c r="H14" i="9"/>
  <c r="G14" i="9"/>
  <c r="F14" i="9"/>
  <c r="E14" i="9"/>
  <c r="G12" i="9"/>
  <c r="F12" i="9"/>
  <c r="I11" i="9"/>
  <c r="H11" i="9"/>
  <c r="G11" i="9"/>
  <c r="F11" i="9"/>
  <c r="E11" i="9"/>
  <c r="I10" i="9"/>
  <c r="H10" i="9"/>
  <c r="G10" i="9"/>
  <c r="F10" i="9"/>
  <c r="E10" i="9"/>
  <c r="G9" i="9"/>
  <c r="F9" i="9"/>
  <c r="I8" i="9"/>
  <c r="H8" i="9"/>
  <c r="G8" i="9"/>
  <c r="F8" i="9"/>
  <c r="E8" i="9"/>
  <c r="E37" i="8"/>
  <c r="D37" i="8" s="1"/>
  <c r="E35" i="8"/>
  <c r="D35" i="8" s="1"/>
  <c r="E31" i="8"/>
  <c r="D31" i="8"/>
  <c r="E30" i="8"/>
  <c r="D30" i="8" s="1"/>
  <c r="E29" i="8"/>
  <c r="D29" i="8"/>
  <c r="E28" i="8"/>
  <c r="D28" i="8" s="1"/>
  <c r="D25" i="8"/>
  <c r="E25" i="8" s="1"/>
  <c r="E24" i="8"/>
  <c r="D24" i="8"/>
  <c r="D23" i="8"/>
  <c r="E23" i="8" s="1"/>
  <c r="D18" i="8"/>
  <c r="E18" i="8" s="1"/>
  <c r="E17" i="8"/>
  <c r="D17" i="8"/>
  <c r="D16" i="8"/>
  <c r="E16" i="8" s="1"/>
  <c r="E15" i="8"/>
  <c r="D15" i="8"/>
  <c r="D19" i="8" s="1"/>
  <c r="D13" i="8"/>
  <c r="E12" i="8"/>
  <c r="D12" i="8"/>
  <c r="D11" i="8"/>
  <c r="E11" i="8" s="1"/>
  <c r="E10" i="8"/>
  <c r="D10" i="8"/>
  <c r="A4" i="8"/>
  <c r="H39" i="7"/>
  <c r="G39" i="7"/>
  <c r="D39" i="7" s="1"/>
  <c r="F39" i="7"/>
  <c r="E39" i="7"/>
  <c r="F38" i="7"/>
  <c r="E38" i="7"/>
  <c r="H37" i="7"/>
  <c r="G37" i="7"/>
  <c r="F37" i="7"/>
  <c r="E37" i="7"/>
  <c r="D37" i="7" s="1"/>
  <c r="F36" i="7"/>
  <c r="F40" i="7" s="1"/>
  <c r="K40" i="7" s="1"/>
  <c r="E36" i="7"/>
  <c r="E40" i="7" s="1"/>
  <c r="J40" i="7" s="1"/>
  <c r="H33" i="7"/>
  <c r="G33" i="7"/>
  <c r="E33" i="7"/>
  <c r="D33" i="7" s="1"/>
  <c r="H32" i="7"/>
  <c r="G32" i="7"/>
  <c r="F32" i="7"/>
  <c r="E32" i="7"/>
  <c r="D32" i="7" s="1"/>
  <c r="H31" i="7"/>
  <c r="G31" i="7"/>
  <c r="D31" i="7" s="1"/>
  <c r="E31" i="7"/>
  <c r="F31" i="7" s="1"/>
  <c r="H30" i="7"/>
  <c r="H34" i="7" s="1"/>
  <c r="G30" i="7"/>
  <c r="E30" i="7"/>
  <c r="E34" i="7" s="1"/>
  <c r="D30" i="7"/>
  <c r="G27" i="7"/>
  <c r="D27" i="7"/>
  <c r="F27" i="7" s="1"/>
  <c r="D26" i="7"/>
  <c r="G26" i="7" s="1"/>
  <c r="F25" i="7"/>
  <c r="E25" i="7"/>
  <c r="D25" i="7"/>
  <c r="H25" i="7" s="1"/>
  <c r="F20" i="7"/>
  <c r="E20" i="7"/>
  <c r="D20" i="7"/>
  <c r="H20" i="7" s="1"/>
  <c r="G19" i="7"/>
  <c r="F19" i="7"/>
  <c r="D19" i="7"/>
  <c r="E19" i="7" s="1"/>
  <c r="G18" i="7"/>
  <c r="D18" i="7"/>
  <c r="F18" i="7" s="1"/>
  <c r="D17" i="7"/>
  <c r="G17" i="7" s="1"/>
  <c r="H15" i="7"/>
  <c r="G15" i="7"/>
  <c r="F15" i="7"/>
  <c r="E15" i="7"/>
  <c r="D15" i="7" s="1"/>
  <c r="H14" i="7"/>
  <c r="G14" i="7"/>
  <c r="G34" i="7" s="1"/>
  <c r="F14" i="7"/>
  <c r="E14" i="7"/>
  <c r="G13" i="7"/>
  <c r="D13" i="7"/>
  <c r="F13" i="7" s="1"/>
  <c r="D12" i="7"/>
  <c r="G12" i="7" s="1"/>
  <c r="F11" i="7"/>
  <c r="E11" i="7"/>
  <c r="D11" i="7"/>
  <c r="H11" i="7" s="1"/>
  <c r="A4" i="7"/>
  <c r="H38" i="6"/>
  <c r="G38" i="6"/>
  <c r="D38" i="6" s="1"/>
  <c r="F38" i="6"/>
  <c r="E38" i="6"/>
  <c r="F37" i="6"/>
  <c r="E37" i="6"/>
  <c r="H36" i="6"/>
  <c r="G36" i="6"/>
  <c r="F36" i="6"/>
  <c r="E36" i="6"/>
  <c r="D36" i="6" s="1"/>
  <c r="F35" i="6"/>
  <c r="F39" i="6" s="1"/>
  <c r="K39" i="6" s="1"/>
  <c r="E35" i="6"/>
  <c r="E39" i="6" s="1"/>
  <c r="J39" i="6" s="1"/>
  <c r="H32" i="6"/>
  <c r="G32" i="6"/>
  <c r="E32" i="6"/>
  <c r="D32" i="6" s="1"/>
  <c r="H31" i="6"/>
  <c r="G31" i="6"/>
  <c r="F31" i="6"/>
  <c r="E31" i="6"/>
  <c r="D31" i="6" s="1"/>
  <c r="H30" i="6"/>
  <c r="G30" i="6"/>
  <c r="F30" i="6"/>
  <c r="E30" i="6"/>
  <c r="D30" i="6" s="1"/>
  <c r="H29" i="6"/>
  <c r="H33" i="6" s="1"/>
  <c r="G29" i="6"/>
  <c r="F29" i="6"/>
  <c r="E29" i="6"/>
  <c r="D29" i="6"/>
  <c r="G26" i="6"/>
  <c r="D26" i="6"/>
  <c r="F26" i="6" s="1"/>
  <c r="D25" i="6"/>
  <c r="G25" i="6" s="1"/>
  <c r="E24" i="6"/>
  <c r="D24" i="6"/>
  <c r="H24" i="6" s="1"/>
  <c r="F19" i="6"/>
  <c r="D19" i="6"/>
  <c r="E19" i="6" s="1"/>
  <c r="G18" i="6"/>
  <c r="E18" i="6"/>
  <c r="D18" i="6"/>
  <c r="F18" i="6" s="1"/>
  <c r="D17" i="6"/>
  <c r="G17" i="6" s="1"/>
  <c r="E16" i="6"/>
  <c r="D16" i="6"/>
  <c r="D20" i="6" s="1"/>
  <c r="H14" i="6"/>
  <c r="G14" i="6"/>
  <c r="F14" i="6"/>
  <c r="E14" i="6"/>
  <c r="D14" i="6" s="1"/>
  <c r="H13" i="6"/>
  <c r="G13" i="6"/>
  <c r="G33" i="6" s="1"/>
  <c r="F13" i="6"/>
  <c r="E13" i="6"/>
  <c r="E33" i="6" s="1"/>
  <c r="D12" i="6"/>
  <c r="G12" i="6" s="1"/>
  <c r="E11" i="6"/>
  <c r="D11" i="6"/>
  <c r="H11" i="6" s="1"/>
  <c r="F10" i="6"/>
  <c r="E10" i="6"/>
  <c r="D10" i="6"/>
  <c r="H10" i="6" s="1"/>
  <c r="A4" i="6"/>
  <c r="H38" i="5"/>
  <c r="G38" i="5"/>
  <c r="D38" i="5" s="1"/>
  <c r="F38" i="5"/>
  <c r="E38" i="5"/>
  <c r="F37" i="5"/>
  <c r="E37" i="5"/>
  <c r="H36" i="5"/>
  <c r="G36" i="5"/>
  <c r="F36" i="5"/>
  <c r="E36" i="5"/>
  <c r="D36" i="5" s="1"/>
  <c r="F35" i="5"/>
  <c r="F39" i="5" s="1"/>
  <c r="K39" i="5" s="1"/>
  <c r="E35" i="5"/>
  <c r="E39" i="5" s="1"/>
  <c r="J39" i="5" s="1"/>
  <c r="H33" i="5"/>
  <c r="H32" i="5"/>
  <c r="G32" i="5"/>
  <c r="E32" i="5"/>
  <c r="D32" i="5" s="1"/>
  <c r="H31" i="5"/>
  <c r="G31" i="5"/>
  <c r="F31" i="5"/>
  <c r="E31" i="5"/>
  <c r="D31" i="5" s="1"/>
  <c r="D30" i="5"/>
  <c r="H29" i="5"/>
  <c r="G29" i="5"/>
  <c r="E29" i="5"/>
  <c r="F29" i="5" s="1"/>
  <c r="D29" i="5"/>
  <c r="G26" i="5"/>
  <c r="D26" i="5"/>
  <c r="F26" i="5" s="1"/>
  <c r="D25" i="5"/>
  <c r="G25" i="5" s="1"/>
  <c r="F24" i="5"/>
  <c r="E24" i="5"/>
  <c r="D24" i="5"/>
  <c r="H24" i="5" s="1"/>
  <c r="F19" i="5"/>
  <c r="D19" i="5"/>
  <c r="E19" i="5" s="1"/>
  <c r="G18" i="5"/>
  <c r="E18" i="5"/>
  <c r="D18" i="5"/>
  <c r="F18" i="5" s="1"/>
  <c r="D17" i="5"/>
  <c r="G17" i="5" s="1"/>
  <c r="E16" i="5"/>
  <c r="D16" i="5"/>
  <c r="D20" i="5" s="1"/>
  <c r="H14" i="5"/>
  <c r="G14" i="5"/>
  <c r="F14" i="5"/>
  <c r="E14" i="5"/>
  <c r="D14" i="5" s="1"/>
  <c r="H13" i="5"/>
  <c r="G13" i="5"/>
  <c r="G33" i="5" s="1"/>
  <c r="F13" i="5"/>
  <c r="E13" i="5"/>
  <c r="E33" i="5" s="1"/>
  <c r="D12" i="5"/>
  <c r="G12" i="5" s="1"/>
  <c r="E11" i="5"/>
  <c r="D11" i="5"/>
  <c r="H11" i="5" s="1"/>
  <c r="H10" i="5"/>
  <c r="G10" i="5"/>
  <c r="F10" i="5"/>
  <c r="E10" i="5"/>
  <c r="D10" i="5" s="1"/>
  <c r="B4" i="5"/>
  <c r="O39" i="4"/>
  <c r="I39" i="4"/>
  <c r="E39" i="4"/>
  <c r="C39" i="4"/>
  <c r="P38" i="4"/>
  <c r="O38" i="4"/>
  <c r="I38" i="4"/>
  <c r="J38" i="4" s="1"/>
  <c r="F38" i="4"/>
  <c r="E38" i="4"/>
  <c r="C38" i="4"/>
  <c r="D38" i="4" s="1"/>
  <c r="P37" i="4"/>
  <c r="O37" i="4"/>
  <c r="I37" i="4"/>
  <c r="C37" i="4" s="1"/>
  <c r="D37" i="4" s="1"/>
  <c r="F37" i="4"/>
  <c r="E37" i="4"/>
  <c r="P36" i="4"/>
  <c r="O36" i="4"/>
  <c r="I36" i="4"/>
  <c r="J36" i="4" s="1"/>
  <c r="F36" i="4"/>
  <c r="E36" i="4"/>
  <c r="C36" i="4"/>
  <c r="D36" i="4" s="1"/>
  <c r="P35" i="4"/>
  <c r="O35" i="4"/>
  <c r="I35" i="4"/>
  <c r="C35" i="4" s="1"/>
  <c r="F35" i="4"/>
  <c r="E35" i="4"/>
  <c r="P34" i="4"/>
  <c r="O34" i="4"/>
  <c r="I34" i="4"/>
  <c r="F34" i="4"/>
  <c r="E34" i="4"/>
  <c r="M32" i="4"/>
  <c r="K32" i="4"/>
  <c r="I32" i="4"/>
  <c r="G32" i="4"/>
  <c r="E32" i="4"/>
  <c r="C32" i="4"/>
  <c r="I31" i="4"/>
  <c r="K31" i="4" s="1"/>
  <c r="G31" i="4"/>
  <c r="E31" i="4"/>
  <c r="M31" i="4" s="1"/>
  <c r="K30" i="4"/>
  <c r="E30" i="4"/>
  <c r="I30" i="4" s="1"/>
  <c r="C30" i="4"/>
  <c r="M24" i="4"/>
  <c r="N24" i="4" s="1"/>
  <c r="G24" i="4"/>
  <c r="H24" i="4" s="1"/>
  <c r="E24" i="4"/>
  <c r="F24" i="4" s="1"/>
  <c r="C24" i="4"/>
  <c r="D24" i="4" s="1"/>
  <c r="G23" i="4"/>
  <c r="H23" i="4" s="1"/>
  <c r="E23" i="4"/>
  <c r="F23" i="4" s="1"/>
  <c r="C23" i="4"/>
  <c r="D23" i="4" s="1"/>
  <c r="M22" i="4"/>
  <c r="N22" i="4" s="1"/>
  <c r="G22" i="4"/>
  <c r="K22" i="4" s="1"/>
  <c r="L22" i="4" s="1"/>
  <c r="E22" i="4"/>
  <c r="F22" i="4" s="1"/>
  <c r="C22" i="4"/>
  <c r="D22" i="4" s="1"/>
  <c r="G21" i="4"/>
  <c r="H21" i="4" s="1"/>
  <c r="E21" i="4"/>
  <c r="F21" i="4" s="1"/>
  <c r="F20" i="4" s="1"/>
  <c r="C21" i="4"/>
  <c r="D21" i="4" s="1"/>
  <c r="K20" i="4"/>
  <c r="G20" i="4"/>
  <c r="E20" i="4"/>
  <c r="C20" i="4"/>
  <c r="M19" i="4"/>
  <c r="K19" i="4"/>
  <c r="L19" i="4" s="1"/>
  <c r="I19" i="4"/>
  <c r="J19" i="4" s="1"/>
  <c r="G19" i="4"/>
  <c r="H19" i="4" s="1"/>
  <c r="E19" i="4"/>
  <c r="F19" i="4" s="1"/>
  <c r="C19" i="4"/>
  <c r="M18" i="4"/>
  <c r="N18" i="4" s="1"/>
  <c r="K18" i="4"/>
  <c r="K15" i="4" s="1"/>
  <c r="I18" i="4"/>
  <c r="J18" i="4" s="1"/>
  <c r="G18" i="4"/>
  <c r="H18" i="4" s="1"/>
  <c r="E18" i="4"/>
  <c r="F18" i="4" s="1"/>
  <c r="F15" i="4" s="1"/>
  <c r="C18" i="4"/>
  <c r="C15" i="4" s="1"/>
  <c r="M17" i="4"/>
  <c r="K17" i="4"/>
  <c r="J17" i="4"/>
  <c r="I17" i="4"/>
  <c r="F17" i="4"/>
  <c r="E17" i="4"/>
  <c r="G17" i="4" s="1"/>
  <c r="C17" i="4"/>
  <c r="M16" i="4"/>
  <c r="K16" i="4"/>
  <c r="J16" i="4"/>
  <c r="I16" i="4"/>
  <c r="F16" i="4"/>
  <c r="E16" i="4"/>
  <c r="G16" i="4" s="1"/>
  <c r="C16" i="4"/>
  <c r="F14" i="4"/>
  <c r="F29" i="4" s="1"/>
  <c r="E14" i="4"/>
  <c r="K14" i="4" s="1"/>
  <c r="D14" i="4"/>
  <c r="E13" i="4"/>
  <c r="E10" i="4" s="1"/>
  <c r="G12" i="4"/>
  <c r="M12" i="4" s="1"/>
  <c r="F12" i="4"/>
  <c r="F27" i="4" s="1"/>
  <c r="E12" i="4"/>
  <c r="I12" i="4" s="1"/>
  <c r="C12" i="4"/>
  <c r="F11" i="4"/>
  <c r="F26" i="4" s="1"/>
  <c r="E11" i="4"/>
  <c r="I11" i="4" s="1"/>
  <c r="K10" i="4"/>
  <c r="B3" i="4"/>
  <c r="J40" i="3"/>
  <c r="D40" i="3" s="1"/>
  <c r="F40" i="3"/>
  <c r="K39" i="3"/>
  <c r="J39" i="3"/>
  <c r="G39" i="3"/>
  <c r="F39" i="3"/>
  <c r="D39" i="3"/>
  <c r="K38" i="3"/>
  <c r="J38" i="3"/>
  <c r="G38" i="3"/>
  <c r="F38" i="3"/>
  <c r="D38" i="3" s="1"/>
  <c r="E38" i="3" s="1"/>
  <c r="K37" i="3"/>
  <c r="J37" i="3"/>
  <c r="G37" i="3"/>
  <c r="F37" i="3"/>
  <c r="D37" i="3"/>
  <c r="K36" i="3"/>
  <c r="J36" i="3"/>
  <c r="G36" i="3"/>
  <c r="G35" i="3" s="1"/>
  <c r="F36" i="3"/>
  <c r="D36" i="3" s="1"/>
  <c r="K35" i="3"/>
  <c r="J35" i="3"/>
  <c r="L33" i="3"/>
  <c r="J33" i="3"/>
  <c r="H33" i="3"/>
  <c r="F33" i="3"/>
  <c r="D33" i="3" s="1"/>
  <c r="L32" i="3"/>
  <c r="J32" i="3"/>
  <c r="D32" i="3" s="1"/>
  <c r="H32" i="3"/>
  <c r="F32" i="3"/>
  <c r="L31" i="3"/>
  <c r="J31" i="3"/>
  <c r="H31" i="3"/>
  <c r="F31" i="3"/>
  <c r="D31" i="3"/>
  <c r="L25" i="3"/>
  <c r="M25" i="3" s="1"/>
  <c r="J25" i="3"/>
  <c r="K25" i="3" s="1"/>
  <c r="H25" i="3"/>
  <c r="I25" i="3" s="1"/>
  <c r="F25" i="3"/>
  <c r="G25" i="3" s="1"/>
  <c r="D25" i="3"/>
  <c r="E25" i="3" s="1"/>
  <c r="H24" i="3"/>
  <c r="I24" i="3" s="1"/>
  <c r="F24" i="3"/>
  <c r="L23" i="3"/>
  <c r="M23" i="3" s="1"/>
  <c r="J23" i="3"/>
  <c r="K23" i="3" s="1"/>
  <c r="H23" i="3"/>
  <c r="D23" i="3" s="1"/>
  <c r="E23" i="3" s="1"/>
  <c r="F23" i="3"/>
  <c r="G23" i="3" s="1"/>
  <c r="H22" i="3"/>
  <c r="I22" i="3" s="1"/>
  <c r="F22" i="3"/>
  <c r="H21" i="3"/>
  <c r="L20" i="3"/>
  <c r="M20" i="3" s="1"/>
  <c r="J20" i="3"/>
  <c r="K20" i="3" s="1"/>
  <c r="H20" i="3"/>
  <c r="I20" i="3" s="1"/>
  <c r="F20" i="3"/>
  <c r="G20" i="3" s="1"/>
  <c r="D20" i="3"/>
  <c r="L19" i="3"/>
  <c r="M19" i="3" s="1"/>
  <c r="J19" i="3"/>
  <c r="K19" i="3" s="1"/>
  <c r="H19" i="3"/>
  <c r="I19" i="3" s="1"/>
  <c r="F19" i="3"/>
  <c r="G19" i="3" s="1"/>
  <c r="D19" i="3"/>
  <c r="L18" i="3"/>
  <c r="M18" i="3" s="1"/>
  <c r="J18" i="3"/>
  <c r="K18" i="3" s="1"/>
  <c r="H18" i="3"/>
  <c r="I18" i="3" s="1"/>
  <c r="F18" i="3"/>
  <c r="G18" i="3" s="1"/>
  <c r="D18" i="3"/>
  <c r="E18" i="3" s="1"/>
  <c r="L17" i="3"/>
  <c r="L16" i="3" s="1"/>
  <c r="J17" i="3"/>
  <c r="K17" i="3" s="1"/>
  <c r="H17" i="3"/>
  <c r="H16" i="3" s="1"/>
  <c r="F17" i="3"/>
  <c r="G17" i="3" s="1"/>
  <c r="G16" i="3" s="1"/>
  <c r="D17" i="3"/>
  <c r="D16" i="3" s="1"/>
  <c r="J16" i="3"/>
  <c r="F16" i="3"/>
  <c r="L15" i="3"/>
  <c r="L30" i="3" s="1"/>
  <c r="J15" i="3"/>
  <c r="K15" i="3" s="1"/>
  <c r="H15" i="3"/>
  <c r="H30" i="3" s="1"/>
  <c r="F15" i="3"/>
  <c r="G15" i="3" s="1"/>
  <c r="D15" i="3"/>
  <c r="D30" i="3" s="1"/>
  <c r="L14" i="3"/>
  <c r="M14" i="3" s="1"/>
  <c r="J14" i="3"/>
  <c r="H14" i="3"/>
  <c r="I14" i="3" s="1"/>
  <c r="I29" i="3" s="1"/>
  <c r="F14" i="3"/>
  <c r="F29" i="3" s="1"/>
  <c r="L13" i="3"/>
  <c r="L28" i="3" s="1"/>
  <c r="J13" i="3"/>
  <c r="K13" i="3" s="1"/>
  <c r="H13" i="3"/>
  <c r="H28" i="3" s="1"/>
  <c r="F13" i="3"/>
  <c r="G13" i="3" s="1"/>
  <c r="D13" i="3"/>
  <c r="D28" i="3" s="1"/>
  <c r="L12" i="3"/>
  <c r="M12" i="3" s="1"/>
  <c r="J12" i="3"/>
  <c r="H12" i="3"/>
  <c r="I12" i="3" s="1"/>
  <c r="F12" i="3"/>
  <c r="D12" i="3" s="1"/>
  <c r="L11" i="3"/>
  <c r="H11" i="3"/>
  <c r="B3" i="3"/>
  <c r="J40" i="2"/>
  <c r="F40" i="2"/>
  <c r="D40" i="2"/>
  <c r="K39" i="2"/>
  <c r="J39" i="2"/>
  <c r="F39" i="2"/>
  <c r="D39" i="2" s="1"/>
  <c r="E39" i="2" s="1"/>
  <c r="J38" i="2"/>
  <c r="K38" i="2" s="1"/>
  <c r="G38" i="2"/>
  <c r="F38" i="2"/>
  <c r="D38" i="2"/>
  <c r="E38" i="2" s="1"/>
  <c r="K37" i="2"/>
  <c r="J37" i="2"/>
  <c r="F37" i="2"/>
  <c r="D37" i="2" s="1"/>
  <c r="E37" i="2" s="1"/>
  <c r="J36" i="2"/>
  <c r="J35" i="2" s="1"/>
  <c r="G36" i="2"/>
  <c r="F36" i="2"/>
  <c r="D36" i="2"/>
  <c r="D35" i="2" s="1"/>
  <c r="F35" i="2"/>
  <c r="L33" i="2"/>
  <c r="J33" i="2"/>
  <c r="D33" i="2" s="1"/>
  <c r="H33" i="2"/>
  <c r="F33" i="2"/>
  <c r="L32" i="2"/>
  <c r="J32" i="2"/>
  <c r="F32" i="2"/>
  <c r="H32" i="2" s="1"/>
  <c r="D32" i="2"/>
  <c r="L31" i="2"/>
  <c r="J31" i="2"/>
  <c r="H31" i="2"/>
  <c r="F31" i="2"/>
  <c r="D31" i="2" s="1"/>
  <c r="M25" i="2"/>
  <c r="L25" i="2"/>
  <c r="J25" i="2"/>
  <c r="K25" i="2" s="1"/>
  <c r="I25" i="2"/>
  <c r="H25" i="2"/>
  <c r="F25" i="2"/>
  <c r="D25" i="2" s="1"/>
  <c r="E25" i="2" s="1"/>
  <c r="H24" i="2"/>
  <c r="I24" i="2" s="1"/>
  <c r="G24" i="2"/>
  <c r="F24" i="2"/>
  <c r="M23" i="2"/>
  <c r="L23" i="2"/>
  <c r="J23" i="2"/>
  <c r="K23" i="2" s="1"/>
  <c r="I23" i="2"/>
  <c r="H23" i="2"/>
  <c r="F23" i="2"/>
  <c r="D23" i="2" s="1"/>
  <c r="H22" i="2"/>
  <c r="H21" i="2" s="1"/>
  <c r="G22" i="2"/>
  <c r="F22" i="2"/>
  <c r="F21" i="2"/>
  <c r="L20" i="2"/>
  <c r="J20" i="2" s="1"/>
  <c r="K20" i="2" s="1"/>
  <c r="H20" i="2"/>
  <c r="H30" i="2" s="1"/>
  <c r="G20" i="2"/>
  <c r="F20" i="2"/>
  <c r="D20" i="2"/>
  <c r="E20" i="2" s="1"/>
  <c r="M19" i="2"/>
  <c r="L19" i="2"/>
  <c r="J19" i="2"/>
  <c r="H19" i="2"/>
  <c r="F19" i="2"/>
  <c r="F29" i="2" s="1"/>
  <c r="E19" i="2"/>
  <c r="D19" i="2"/>
  <c r="L18" i="2"/>
  <c r="J18" i="2" s="1"/>
  <c r="K18" i="2" s="1"/>
  <c r="H18" i="2"/>
  <c r="H28" i="2" s="1"/>
  <c r="G18" i="2"/>
  <c r="F18" i="2"/>
  <c r="D18" i="2"/>
  <c r="E18" i="2" s="1"/>
  <c r="M17" i="2"/>
  <c r="L17" i="2"/>
  <c r="J17" i="2"/>
  <c r="J16" i="2" s="1"/>
  <c r="H17" i="2"/>
  <c r="F17" i="2"/>
  <c r="F16" i="2" s="1"/>
  <c r="E17" i="2"/>
  <c r="E16" i="2" s="1"/>
  <c r="D17" i="2"/>
  <c r="L16" i="2"/>
  <c r="H16" i="2"/>
  <c r="D16" i="2"/>
  <c r="M15" i="2"/>
  <c r="L15" i="2"/>
  <c r="J15" i="2"/>
  <c r="J30" i="2" s="1"/>
  <c r="I15" i="2"/>
  <c r="H15" i="2"/>
  <c r="F15" i="2"/>
  <c r="F30" i="2" s="1"/>
  <c r="L14" i="2"/>
  <c r="K14" i="2"/>
  <c r="J14" i="2"/>
  <c r="H14" i="2"/>
  <c r="H29" i="2" s="1"/>
  <c r="G14" i="2"/>
  <c r="F14" i="2"/>
  <c r="D14" i="2"/>
  <c r="M13" i="2"/>
  <c r="L13" i="2"/>
  <c r="J13" i="2"/>
  <c r="J28" i="2" s="1"/>
  <c r="I13" i="2"/>
  <c r="H13" i="2"/>
  <c r="F13" i="2"/>
  <c r="F28" i="2" s="1"/>
  <c r="L12" i="2"/>
  <c r="K12" i="2"/>
  <c r="J12" i="2"/>
  <c r="H12" i="2"/>
  <c r="H27" i="2" s="1"/>
  <c r="H26" i="2" s="1"/>
  <c r="G12" i="2"/>
  <c r="F12" i="2"/>
  <c r="D12" i="2"/>
  <c r="J11" i="2"/>
  <c r="F11" i="2"/>
  <c r="B3" i="2"/>
  <c r="J40" i="1"/>
  <c r="F40" i="1"/>
  <c r="D40" i="1"/>
  <c r="K39" i="1"/>
  <c r="J39" i="1"/>
  <c r="F39" i="1"/>
  <c r="D39" i="1" s="1"/>
  <c r="E39" i="1" s="1"/>
  <c r="J38" i="1"/>
  <c r="K38" i="1" s="1"/>
  <c r="G38" i="1"/>
  <c r="F38" i="1"/>
  <c r="K37" i="1"/>
  <c r="J37" i="1"/>
  <c r="F37" i="1"/>
  <c r="D37" i="1" s="1"/>
  <c r="E37" i="1" s="1"/>
  <c r="J36" i="1"/>
  <c r="J35" i="1" s="1"/>
  <c r="G36" i="1"/>
  <c r="F36" i="1"/>
  <c r="D36" i="1"/>
  <c r="F35" i="1"/>
  <c r="L33" i="1"/>
  <c r="M25" i="1" s="1"/>
  <c r="J33" i="1"/>
  <c r="D33" i="1" s="1"/>
  <c r="H33" i="1"/>
  <c r="F33" i="1"/>
  <c r="L32" i="1"/>
  <c r="J32" i="1"/>
  <c r="F32" i="1"/>
  <c r="G20" i="1" s="1"/>
  <c r="D32" i="1"/>
  <c r="L31" i="1"/>
  <c r="J31" i="1"/>
  <c r="H31" i="1"/>
  <c r="F31" i="1"/>
  <c r="D31" i="1" s="1"/>
  <c r="F29" i="1"/>
  <c r="L25" i="1"/>
  <c r="J25" i="1"/>
  <c r="K25" i="1" s="1"/>
  <c r="I25" i="1"/>
  <c r="H25" i="1"/>
  <c r="F25" i="1"/>
  <c r="G25" i="1" s="1"/>
  <c r="D25" i="1"/>
  <c r="H24" i="1"/>
  <c r="I24" i="1" s="1"/>
  <c r="G24" i="1"/>
  <c r="F24" i="1"/>
  <c r="L23" i="1"/>
  <c r="J23" i="1"/>
  <c r="K23" i="1" s="1"/>
  <c r="I23" i="1"/>
  <c r="H23" i="1"/>
  <c r="F23" i="1"/>
  <c r="G23" i="1" s="1"/>
  <c r="D23" i="1"/>
  <c r="H22" i="1"/>
  <c r="G22" i="1"/>
  <c r="F22" i="1"/>
  <c r="L20" i="1"/>
  <c r="K20" i="1"/>
  <c r="J20" i="1"/>
  <c r="H20" i="1"/>
  <c r="F20" i="1"/>
  <c r="D20" i="1"/>
  <c r="E20" i="1" s="1"/>
  <c r="L19" i="1"/>
  <c r="M19" i="1" s="1"/>
  <c r="J19" i="1"/>
  <c r="H19" i="1"/>
  <c r="F19" i="1"/>
  <c r="G19" i="1" s="1"/>
  <c r="D19" i="1"/>
  <c r="E19" i="1" s="1"/>
  <c r="L18" i="1"/>
  <c r="M18" i="1" s="1"/>
  <c r="J18" i="1"/>
  <c r="K18" i="1" s="1"/>
  <c r="H18" i="1"/>
  <c r="F18" i="1"/>
  <c r="G18" i="1" s="1"/>
  <c r="D18" i="1"/>
  <c r="E18" i="1" s="1"/>
  <c r="L17" i="1"/>
  <c r="M17" i="1" s="1"/>
  <c r="J17" i="1"/>
  <c r="H17" i="1"/>
  <c r="F17" i="1"/>
  <c r="D17" i="1"/>
  <c r="E17" i="1" s="1"/>
  <c r="L16" i="1"/>
  <c r="H16" i="1"/>
  <c r="L15" i="1"/>
  <c r="M15" i="1" s="1"/>
  <c r="J15" i="1"/>
  <c r="H15" i="1"/>
  <c r="I15" i="1" s="1"/>
  <c r="F15" i="1"/>
  <c r="L14" i="1"/>
  <c r="J14" i="1"/>
  <c r="K14" i="1" s="1"/>
  <c r="H14" i="1"/>
  <c r="F14" i="1"/>
  <c r="G14" i="1" s="1"/>
  <c r="D14" i="1"/>
  <c r="L13" i="1"/>
  <c r="M13" i="1" s="1"/>
  <c r="J13" i="1"/>
  <c r="H13" i="1"/>
  <c r="I13" i="1" s="1"/>
  <c r="F13" i="1"/>
  <c r="L12" i="1"/>
  <c r="J12" i="1"/>
  <c r="K12" i="1" s="1"/>
  <c r="H12" i="1"/>
  <c r="F12" i="1"/>
  <c r="G12" i="1" s="1"/>
  <c r="D12" i="1"/>
  <c r="J11" i="1"/>
  <c r="B3" i="1"/>
  <c r="D12" i="16" l="1"/>
  <c r="D27" i="16" s="1"/>
  <c r="D14" i="16"/>
  <c r="D29" i="16" s="1"/>
  <c r="D16" i="16"/>
  <c r="D18" i="16"/>
  <c r="H27" i="15"/>
  <c r="I13" i="15"/>
  <c r="F30" i="15"/>
  <c r="D15" i="15"/>
  <c r="G31" i="15"/>
  <c r="J12" i="15"/>
  <c r="I20" i="15"/>
  <c r="H12" i="15"/>
  <c r="F28" i="15"/>
  <c r="D13" i="15"/>
  <c r="D12" i="15" s="1"/>
  <c r="F12" i="15"/>
  <c r="K13" i="15"/>
  <c r="G29" i="15"/>
  <c r="D17" i="15"/>
  <c r="I18" i="15"/>
  <c r="I17" i="15" s="1"/>
  <c r="K21" i="15"/>
  <c r="K17" i="15" s="1"/>
  <c r="H22" i="15"/>
  <c r="F22" i="15"/>
  <c r="D24" i="15"/>
  <c r="E24" i="15" s="1"/>
  <c r="E29" i="15" s="1"/>
  <c r="D26" i="15"/>
  <c r="E26" i="15" s="1"/>
  <c r="D48" i="15"/>
  <c r="E48" i="15" s="1"/>
  <c r="D29" i="15"/>
  <c r="K14" i="15"/>
  <c r="K29" i="15" s="1"/>
  <c r="G15" i="15"/>
  <c r="H31" i="15"/>
  <c r="M16" i="15"/>
  <c r="M31" i="15" s="1"/>
  <c r="H17" i="15"/>
  <c r="M18" i="15"/>
  <c r="M17" i="15" s="1"/>
  <c r="D42" i="15"/>
  <c r="G13" i="15"/>
  <c r="M13" i="15"/>
  <c r="H29" i="15"/>
  <c r="M14" i="15"/>
  <c r="M29" i="15" s="1"/>
  <c r="E16" i="15"/>
  <c r="E31" i="15" s="1"/>
  <c r="K16" i="15"/>
  <c r="K31" i="15" s="1"/>
  <c r="E18" i="15"/>
  <c r="E17" i="15" s="1"/>
  <c r="G23" i="15"/>
  <c r="G22" i="15" s="1"/>
  <c r="G25" i="15"/>
  <c r="H32" i="15"/>
  <c r="I14" i="15" s="1"/>
  <c r="I29" i="15" s="1"/>
  <c r="K17" i="14"/>
  <c r="I19" i="14"/>
  <c r="G48" i="14"/>
  <c r="D48" i="14"/>
  <c r="E48" i="14" s="1"/>
  <c r="F27" i="14"/>
  <c r="K31" i="14"/>
  <c r="I20" i="14"/>
  <c r="I30" i="14" s="1"/>
  <c r="H47" i="14" s="1"/>
  <c r="I47" i="14" s="1"/>
  <c r="E16" i="14"/>
  <c r="E14" i="14"/>
  <c r="D31" i="14"/>
  <c r="I21" i="14"/>
  <c r="D26" i="14"/>
  <c r="E26" i="14" s="1"/>
  <c r="H28" i="14"/>
  <c r="J29" i="14"/>
  <c r="H30" i="14"/>
  <c r="J31" i="14"/>
  <c r="G13" i="14"/>
  <c r="K13" i="14"/>
  <c r="I14" i="14"/>
  <c r="I29" i="14" s="1"/>
  <c r="M14" i="14"/>
  <c r="M29" i="14" s="1"/>
  <c r="G15" i="14"/>
  <c r="K15" i="14"/>
  <c r="I16" i="14"/>
  <c r="M16" i="14"/>
  <c r="M31" i="14" s="1"/>
  <c r="I18" i="14"/>
  <c r="I17" i="14" s="1"/>
  <c r="M18" i="14"/>
  <c r="M17" i="14" s="1"/>
  <c r="G19" i="14"/>
  <c r="G17" i="14" s="1"/>
  <c r="M20" i="14"/>
  <c r="G21" i="14"/>
  <c r="G31" i="14" s="1"/>
  <c r="G23" i="14"/>
  <c r="G22" i="14" s="1"/>
  <c r="I24" i="14"/>
  <c r="I22" i="14" s="1"/>
  <c r="G25" i="14"/>
  <c r="D33" i="14"/>
  <c r="E20" i="14" s="1"/>
  <c r="F12" i="14"/>
  <c r="J12" i="14"/>
  <c r="D13" i="14"/>
  <c r="D15" i="14"/>
  <c r="F22" i="14"/>
  <c r="E21" i="13"/>
  <c r="E19" i="13"/>
  <c r="F27" i="13"/>
  <c r="E18" i="13"/>
  <c r="J29" i="13"/>
  <c r="K14" i="13"/>
  <c r="K29" i="13" s="1"/>
  <c r="K16" i="13"/>
  <c r="K31" i="13" s="1"/>
  <c r="J31" i="13"/>
  <c r="K17" i="13"/>
  <c r="E24" i="13"/>
  <c r="G48" i="13"/>
  <c r="D48" i="13"/>
  <c r="I28" i="13"/>
  <c r="H46" i="13" s="1"/>
  <c r="I46" i="13" s="1"/>
  <c r="G29" i="13"/>
  <c r="G17" i="13"/>
  <c r="M17" i="13"/>
  <c r="E20" i="13"/>
  <c r="G22" i="13"/>
  <c r="J13" i="13"/>
  <c r="D14" i="13"/>
  <c r="D29" i="13" s="1"/>
  <c r="H14" i="13"/>
  <c r="L14" i="13"/>
  <c r="L12" i="13" s="1"/>
  <c r="J15" i="13"/>
  <c r="D16" i="13"/>
  <c r="D31" i="13" s="1"/>
  <c r="H16" i="13"/>
  <c r="L16" i="13"/>
  <c r="F29" i="13"/>
  <c r="F31" i="13"/>
  <c r="D42" i="13"/>
  <c r="G13" i="13"/>
  <c r="E14" i="13"/>
  <c r="E29" i="13" s="1"/>
  <c r="G15" i="13"/>
  <c r="E16" i="13"/>
  <c r="E31" i="13" s="1"/>
  <c r="D13" i="12"/>
  <c r="D37" i="12"/>
  <c r="D68" i="12" s="1"/>
  <c r="G59" i="12"/>
  <c r="E60" i="12"/>
  <c r="E62" i="12"/>
  <c r="D28" i="12"/>
  <c r="D59" i="12" s="1"/>
  <c r="D30" i="12"/>
  <c r="D61" i="12" s="1"/>
  <c r="H32" i="12"/>
  <c r="G38" i="12"/>
  <c r="G69" i="12" s="1"/>
  <c r="D41" i="12"/>
  <c r="D72" i="12" s="1"/>
  <c r="D43" i="12"/>
  <c r="D74" i="12" s="1"/>
  <c r="F80" i="12"/>
  <c r="G32" i="12"/>
  <c r="D35" i="12"/>
  <c r="D66" i="12" s="1"/>
  <c r="F65" i="12"/>
  <c r="E13" i="12"/>
  <c r="E32" i="12"/>
  <c r="D34" i="12"/>
  <c r="D65" i="12" s="1"/>
  <c r="D36" i="12"/>
  <c r="D67" i="12" s="1"/>
  <c r="H38" i="12"/>
  <c r="H69" i="12" s="1"/>
  <c r="D47" i="12"/>
  <c r="D78" i="12" s="1"/>
  <c r="F32" i="12"/>
  <c r="E38" i="12"/>
  <c r="E69" i="12" s="1"/>
  <c r="G64" i="11"/>
  <c r="H64" i="11"/>
  <c r="D15" i="11"/>
  <c r="H33" i="11"/>
  <c r="H51" i="11" s="1"/>
  <c r="F47" i="11"/>
  <c r="D12" i="11"/>
  <c r="D20" i="11"/>
  <c r="K27" i="11"/>
  <c r="O27" i="11"/>
  <c r="D35" i="11"/>
  <c r="D53" i="11" s="1"/>
  <c r="H39" i="11"/>
  <c r="H57" i="11" s="1"/>
  <c r="G47" i="11"/>
  <c r="E16" i="11"/>
  <c r="D16" i="11" s="1"/>
  <c r="D17" i="11"/>
  <c r="F19" i="11"/>
  <c r="D21" i="11"/>
  <c r="K24" i="11"/>
  <c r="O24" i="11"/>
  <c r="L27" i="11"/>
  <c r="D29" i="11"/>
  <c r="D47" i="11" s="1"/>
  <c r="D31" i="11"/>
  <c r="D49" i="11" s="1"/>
  <c r="G42" i="11"/>
  <c r="H47" i="11"/>
  <c r="E50" i="11"/>
  <c r="G53" i="11"/>
  <c r="E55" i="11"/>
  <c r="D11" i="11"/>
  <c r="E63" i="11"/>
  <c r="E64" i="11" s="1"/>
  <c r="E13" i="11"/>
  <c r="D13" i="11" s="1"/>
  <c r="G19" i="11"/>
  <c r="M27" i="11"/>
  <c r="K29" i="11"/>
  <c r="K30" i="11" s="1"/>
  <c r="G25" i="10"/>
  <c r="G48" i="10" s="1"/>
  <c r="G49" i="10" s="1"/>
  <c r="G23" i="10"/>
  <c r="G31" i="10" s="1"/>
  <c r="G34" i="10" s="1"/>
  <c r="H25" i="10"/>
  <c r="H29" i="10" s="1"/>
  <c r="H32" i="10" s="1"/>
  <c r="H35" i="10" s="1"/>
  <c r="H23" i="10"/>
  <c r="H31" i="10" s="1"/>
  <c r="H34" i="10" s="1"/>
  <c r="F49" i="10"/>
  <c r="G29" i="10"/>
  <c r="G32" i="10" s="1"/>
  <c r="G35" i="10" s="1"/>
  <c r="E23" i="10"/>
  <c r="E31" i="10" s="1"/>
  <c r="E34" i="10" s="1"/>
  <c r="E25" i="10"/>
  <c r="E29" i="10" s="1"/>
  <c r="E32" i="10" s="1"/>
  <c r="E35" i="10" s="1"/>
  <c r="F29" i="10"/>
  <c r="F32" i="10" s="1"/>
  <c r="F35" i="10" s="1"/>
  <c r="F23" i="10"/>
  <c r="F31" i="10" s="1"/>
  <c r="F34" i="10" s="1"/>
  <c r="F25" i="10"/>
  <c r="F48" i="10"/>
  <c r="D16" i="10"/>
  <c r="H16" i="10"/>
  <c r="D18" i="10"/>
  <c r="D22" i="10" s="1"/>
  <c r="D32" i="8"/>
  <c r="D22" i="8"/>
  <c r="E22" i="8" s="1"/>
  <c r="E26" i="8" s="1"/>
  <c r="F26" i="8" s="1"/>
  <c r="D20" i="8"/>
  <c r="D40" i="8" s="1"/>
  <c r="D43" i="8" s="1"/>
  <c r="E19" i="8"/>
  <c r="E20" i="8" s="1"/>
  <c r="E40" i="8" s="1"/>
  <c r="E43" i="8" s="1"/>
  <c r="E13" i="8"/>
  <c r="E32" i="8" s="1"/>
  <c r="L34" i="7"/>
  <c r="F34" i="7"/>
  <c r="M34" i="7"/>
  <c r="G21" i="7"/>
  <c r="J34" i="7"/>
  <c r="H26" i="7"/>
  <c r="E12" i="7"/>
  <c r="E26" i="7"/>
  <c r="F33" i="7"/>
  <c r="G11" i="7"/>
  <c r="F12" i="7"/>
  <c r="E13" i="7"/>
  <c r="D14" i="7"/>
  <c r="D34" i="7" s="1"/>
  <c r="F17" i="7"/>
  <c r="F21" i="7" s="1"/>
  <c r="E18" i="7"/>
  <c r="H19" i="7"/>
  <c r="G20" i="7"/>
  <c r="G25" i="7"/>
  <c r="F26" i="7"/>
  <c r="E27" i="7"/>
  <c r="F30" i="7"/>
  <c r="H12" i="7"/>
  <c r="H17" i="7"/>
  <c r="D21" i="7"/>
  <c r="H13" i="7"/>
  <c r="E17" i="7"/>
  <c r="H18" i="7"/>
  <c r="H27" i="7"/>
  <c r="M33" i="6"/>
  <c r="L33" i="6"/>
  <c r="J33" i="6"/>
  <c r="D58" i="6"/>
  <c r="D52" i="6"/>
  <c r="D23" i="6"/>
  <c r="D51" i="6"/>
  <c r="D21" i="6"/>
  <c r="H12" i="6"/>
  <c r="H17" i="6"/>
  <c r="H25" i="6"/>
  <c r="G10" i="6"/>
  <c r="F11" i="6"/>
  <c r="E12" i="6"/>
  <c r="D13" i="6"/>
  <c r="D33" i="6" s="1"/>
  <c r="F16" i="6"/>
  <c r="F20" i="6" s="1"/>
  <c r="E17" i="6"/>
  <c r="E20" i="6" s="1"/>
  <c r="H18" i="6"/>
  <c r="G19" i="6"/>
  <c r="F24" i="6"/>
  <c r="E25" i="6"/>
  <c r="H26" i="6"/>
  <c r="F32" i="6"/>
  <c r="F33" i="6" s="1"/>
  <c r="G11" i="6"/>
  <c r="F12" i="6"/>
  <c r="G16" i="6"/>
  <c r="G20" i="6" s="1"/>
  <c r="F17" i="6"/>
  <c r="H19" i="6"/>
  <c r="G24" i="6"/>
  <c r="F25" i="6"/>
  <c r="E26" i="6"/>
  <c r="H16" i="6"/>
  <c r="H20" i="6" s="1"/>
  <c r="J33" i="5"/>
  <c r="D58" i="5"/>
  <c r="D53" i="5"/>
  <c r="D23" i="5"/>
  <c r="D52" i="5"/>
  <c r="D21" i="5"/>
  <c r="F33" i="5"/>
  <c r="L33" i="5"/>
  <c r="H12" i="5"/>
  <c r="H17" i="5"/>
  <c r="H25" i="5"/>
  <c r="F11" i="5"/>
  <c r="E12" i="5"/>
  <c r="D13" i="5"/>
  <c r="D33" i="5" s="1"/>
  <c r="F16" i="5"/>
  <c r="F20" i="5" s="1"/>
  <c r="E17" i="5"/>
  <c r="E20" i="5" s="1"/>
  <c r="H18" i="5"/>
  <c r="G19" i="5"/>
  <c r="E25" i="5"/>
  <c r="H26" i="5"/>
  <c r="F32" i="5"/>
  <c r="M33" i="5"/>
  <c r="G11" i="5"/>
  <c r="F12" i="5"/>
  <c r="G16" i="5"/>
  <c r="F17" i="5"/>
  <c r="H19" i="5"/>
  <c r="G24" i="5"/>
  <c r="F25" i="5"/>
  <c r="E26" i="5"/>
  <c r="D27" i="5"/>
  <c r="I27" i="5" s="1"/>
  <c r="H16" i="5"/>
  <c r="M27" i="4"/>
  <c r="C34" i="4"/>
  <c r="D35" i="4"/>
  <c r="D34" i="4" s="1"/>
  <c r="J12" i="4"/>
  <c r="G15" i="4"/>
  <c r="H16" i="4"/>
  <c r="J15" i="4"/>
  <c r="N19" i="4"/>
  <c r="L17" i="4"/>
  <c r="L16" i="4"/>
  <c r="N17" i="4"/>
  <c r="N16" i="4"/>
  <c r="G27" i="4"/>
  <c r="H17" i="4"/>
  <c r="I10" i="4"/>
  <c r="J11" i="4"/>
  <c r="L14" i="4"/>
  <c r="D20" i="4"/>
  <c r="K21" i="4"/>
  <c r="L21" i="4" s="1"/>
  <c r="K23" i="4"/>
  <c r="L23" i="4" s="1"/>
  <c r="K24" i="4"/>
  <c r="L24" i="4" s="1"/>
  <c r="C27" i="4"/>
  <c r="C11" i="4"/>
  <c r="G11" i="4"/>
  <c r="K11" i="4"/>
  <c r="K12" i="4"/>
  <c r="F13" i="4"/>
  <c r="I14" i="4"/>
  <c r="E15" i="4"/>
  <c r="I15" i="4"/>
  <c r="M15" i="4"/>
  <c r="L18" i="4"/>
  <c r="H22" i="4"/>
  <c r="H20" i="4" s="1"/>
  <c r="M30" i="4"/>
  <c r="N12" i="4" s="1"/>
  <c r="N27" i="4" s="1"/>
  <c r="J35" i="4"/>
  <c r="J37" i="4"/>
  <c r="I13" i="4"/>
  <c r="D11" i="4"/>
  <c r="D12" i="4"/>
  <c r="C13" i="4"/>
  <c r="C28" i="4" s="1"/>
  <c r="G13" i="4"/>
  <c r="K13" i="4"/>
  <c r="I21" i="4"/>
  <c r="I22" i="4"/>
  <c r="J22" i="4" s="1"/>
  <c r="I23" i="4"/>
  <c r="J23" i="4" s="1"/>
  <c r="I24" i="4"/>
  <c r="J24" i="4" s="1"/>
  <c r="E26" i="4"/>
  <c r="E27" i="4"/>
  <c r="E28" i="4"/>
  <c r="E33" i="4" s="1"/>
  <c r="E29" i="4"/>
  <c r="G30" i="4"/>
  <c r="H12" i="4" s="1"/>
  <c r="C31" i="4"/>
  <c r="C14" i="4"/>
  <c r="C29" i="4" s="1"/>
  <c r="G14" i="4"/>
  <c r="G30" i="3"/>
  <c r="E15" i="3"/>
  <c r="E19" i="3"/>
  <c r="M11" i="3"/>
  <c r="K28" i="3"/>
  <c r="K16" i="3"/>
  <c r="E20" i="3"/>
  <c r="I11" i="3"/>
  <c r="G28" i="3"/>
  <c r="E13" i="3"/>
  <c r="E28" i="3" s="1"/>
  <c r="D35" i="3"/>
  <c r="E36" i="3"/>
  <c r="E35" i="3" s="1"/>
  <c r="K30" i="3"/>
  <c r="E39" i="3"/>
  <c r="E37" i="3"/>
  <c r="H27" i="3"/>
  <c r="F28" i="3"/>
  <c r="J28" i="3"/>
  <c r="H29" i="3"/>
  <c r="H34" i="3" s="1"/>
  <c r="F30" i="3"/>
  <c r="J30" i="3"/>
  <c r="G12" i="3"/>
  <c r="K12" i="3"/>
  <c r="I13" i="3"/>
  <c r="M13" i="3"/>
  <c r="M28" i="3" s="1"/>
  <c r="G14" i="3"/>
  <c r="K14" i="3"/>
  <c r="I15" i="3"/>
  <c r="I30" i="3" s="1"/>
  <c r="M15" i="3"/>
  <c r="M30" i="3" s="1"/>
  <c r="E17" i="3"/>
  <c r="I17" i="3"/>
  <c r="I16" i="3" s="1"/>
  <c r="M17" i="3"/>
  <c r="M16" i="3" s="1"/>
  <c r="G22" i="3"/>
  <c r="I23" i="3"/>
  <c r="I21" i="3" s="1"/>
  <c r="G24" i="3"/>
  <c r="F35" i="3"/>
  <c r="J11" i="3"/>
  <c r="D14" i="3"/>
  <c r="F21" i="3"/>
  <c r="F27" i="3"/>
  <c r="F26" i="3" s="1"/>
  <c r="F11" i="3"/>
  <c r="I30" i="2"/>
  <c r="G21" i="2"/>
  <c r="H34" i="2"/>
  <c r="I28" i="2"/>
  <c r="E23" i="2"/>
  <c r="I17" i="2"/>
  <c r="I16" i="2" s="1"/>
  <c r="I19" i="2"/>
  <c r="E12" i="2"/>
  <c r="I12" i="2"/>
  <c r="M12" i="2"/>
  <c r="G13" i="2"/>
  <c r="K13" i="2"/>
  <c r="K28" i="2" s="1"/>
  <c r="E14" i="2"/>
  <c r="I14" i="2"/>
  <c r="I29" i="2" s="1"/>
  <c r="M14" i="2"/>
  <c r="G15" i="2"/>
  <c r="K15" i="2"/>
  <c r="K30" i="2" s="1"/>
  <c r="G17" i="2"/>
  <c r="K17" i="2"/>
  <c r="I18" i="2"/>
  <c r="M18" i="2"/>
  <c r="M16" i="2" s="1"/>
  <c r="G19" i="2"/>
  <c r="G29" i="2" s="1"/>
  <c r="K19" i="2"/>
  <c r="I20" i="2"/>
  <c r="M20" i="2"/>
  <c r="M30" i="2" s="1"/>
  <c r="I22" i="2"/>
  <c r="I21" i="2" s="1"/>
  <c r="G23" i="2"/>
  <c r="G25" i="2"/>
  <c r="E36" i="2"/>
  <c r="E35" i="2" s="1"/>
  <c r="K36" i="2"/>
  <c r="K35" i="2" s="1"/>
  <c r="G37" i="2"/>
  <c r="G39" i="2"/>
  <c r="G35" i="2" s="1"/>
  <c r="F27" i="2"/>
  <c r="F26" i="2" s="1"/>
  <c r="L28" i="2"/>
  <c r="L30" i="2"/>
  <c r="H11" i="2"/>
  <c r="L11" i="2"/>
  <c r="D13" i="2"/>
  <c r="D28" i="2" s="1"/>
  <c r="D15" i="2"/>
  <c r="D30" i="2" s="1"/>
  <c r="K13" i="1"/>
  <c r="K28" i="1" s="1"/>
  <c r="J28" i="1"/>
  <c r="H29" i="1"/>
  <c r="I14" i="1"/>
  <c r="H21" i="1"/>
  <c r="I22" i="1"/>
  <c r="I21" i="1" s="1"/>
  <c r="M12" i="1"/>
  <c r="L11" i="1"/>
  <c r="K15" i="1"/>
  <c r="K30" i="1" s="1"/>
  <c r="J30" i="1"/>
  <c r="K17" i="1"/>
  <c r="J16" i="1"/>
  <c r="I18" i="1"/>
  <c r="I28" i="1" s="1"/>
  <c r="E12" i="1"/>
  <c r="D13" i="1"/>
  <c r="D28" i="1" s="1"/>
  <c r="F28" i="1"/>
  <c r="G13" i="1"/>
  <c r="M14" i="1"/>
  <c r="E16" i="1"/>
  <c r="M16" i="1"/>
  <c r="M20" i="1"/>
  <c r="M30" i="1" s="1"/>
  <c r="L30" i="1"/>
  <c r="H28" i="1"/>
  <c r="F11" i="1"/>
  <c r="H11" i="1"/>
  <c r="H27" i="1"/>
  <c r="H26" i="1" s="1"/>
  <c r="I12" i="1"/>
  <c r="G29" i="1"/>
  <c r="E14" i="1"/>
  <c r="F30" i="1"/>
  <c r="D15" i="1"/>
  <c r="D30" i="1" s="1"/>
  <c r="G15" i="1"/>
  <c r="D16" i="1"/>
  <c r="F16" i="1"/>
  <c r="G17" i="1"/>
  <c r="G16" i="1" s="1"/>
  <c r="K19" i="1"/>
  <c r="H30" i="1"/>
  <c r="F21" i="1"/>
  <c r="G21" i="1"/>
  <c r="F27" i="1"/>
  <c r="F26" i="1" s="1"/>
  <c r="L28" i="1"/>
  <c r="E25" i="1"/>
  <c r="E23" i="1"/>
  <c r="D38" i="1"/>
  <c r="E38" i="1" s="1"/>
  <c r="H32" i="1"/>
  <c r="I19" i="1" s="1"/>
  <c r="E36" i="1"/>
  <c r="E35" i="1" s="1"/>
  <c r="K36" i="1"/>
  <c r="K35" i="1" s="1"/>
  <c r="G37" i="1"/>
  <c r="G39" i="1"/>
  <c r="G35" i="1" s="1"/>
  <c r="M23" i="1"/>
  <c r="M28" i="1" s="1"/>
  <c r="D10" i="16" l="1"/>
  <c r="D15" i="16"/>
  <c r="F27" i="15"/>
  <c r="D28" i="15"/>
  <c r="G28" i="15"/>
  <c r="F46" i="15" s="1"/>
  <c r="E13" i="15"/>
  <c r="G12" i="15"/>
  <c r="K12" i="15"/>
  <c r="D31" i="15"/>
  <c r="M12" i="15"/>
  <c r="G30" i="15"/>
  <c r="F47" i="15" s="1"/>
  <c r="E15" i="15"/>
  <c r="I28" i="15"/>
  <c r="H46" i="15" s="1"/>
  <c r="I46" i="15" s="1"/>
  <c r="I15" i="15"/>
  <c r="I30" i="15" s="1"/>
  <c r="H47" i="15" s="1"/>
  <c r="I47" i="15" s="1"/>
  <c r="I16" i="15"/>
  <c r="I31" i="15" s="1"/>
  <c r="D12" i="14"/>
  <c r="E18" i="14"/>
  <c r="G30" i="14"/>
  <c r="F47" i="14" s="1"/>
  <c r="E15" i="14"/>
  <c r="G28" i="14"/>
  <c r="F46" i="14" s="1"/>
  <c r="E13" i="14"/>
  <c r="G12" i="14"/>
  <c r="H27" i="14"/>
  <c r="E19" i="14"/>
  <c r="E29" i="14" s="1"/>
  <c r="G29" i="14"/>
  <c r="E21" i="14"/>
  <c r="E31" i="14" s="1"/>
  <c r="M12" i="14"/>
  <c r="K12" i="14"/>
  <c r="I12" i="14"/>
  <c r="I27" i="14" s="1"/>
  <c r="H45" i="14" s="1"/>
  <c r="I31" i="14"/>
  <c r="I28" i="14"/>
  <c r="H46" i="14" s="1"/>
  <c r="I46" i="14" s="1"/>
  <c r="G30" i="13"/>
  <c r="F47" i="13" s="1"/>
  <c r="E15" i="13"/>
  <c r="L31" i="13"/>
  <c r="M16" i="13"/>
  <c r="M31" i="13" s="1"/>
  <c r="H31" i="13"/>
  <c r="I16" i="13"/>
  <c r="I31" i="13" s="1"/>
  <c r="G28" i="13"/>
  <c r="F46" i="13" s="1"/>
  <c r="E13" i="13"/>
  <c r="G12" i="13"/>
  <c r="G27" i="13" s="1"/>
  <c r="F45" i="13" s="1"/>
  <c r="D12" i="13"/>
  <c r="E17" i="13"/>
  <c r="L29" i="13"/>
  <c r="M14" i="13"/>
  <c r="H29" i="13"/>
  <c r="H27" i="13" s="1"/>
  <c r="I14" i="13"/>
  <c r="H12" i="13"/>
  <c r="E48" i="13"/>
  <c r="K15" i="13"/>
  <c r="J12" i="13"/>
  <c r="K13" i="13"/>
  <c r="F63" i="12"/>
  <c r="D38" i="12"/>
  <c r="D69" i="12" s="1"/>
  <c r="H63" i="12"/>
  <c r="E63" i="12"/>
  <c r="G63" i="12"/>
  <c r="D32" i="12"/>
  <c r="D33" i="11"/>
  <c r="D51" i="11" s="1"/>
  <c r="D19" i="11"/>
  <c r="D39" i="11"/>
  <c r="D57" i="11" s="1"/>
  <c r="E48" i="10"/>
  <c r="E49" i="10" s="1"/>
  <c r="D23" i="10"/>
  <c r="D31" i="10" s="1"/>
  <c r="D34" i="10" s="1"/>
  <c r="D25" i="10"/>
  <c r="D29" i="10" s="1"/>
  <c r="D32" i="10" s="1"/>
  <c r="D35" i="10" s="1"/>
  <c r="H48" i="10"/>
  <c r="H49" i="10" s="1"/>
  <c r="F32" i="8"/>
  <c r="D26" i="8"/>
  <c r="K34" i="7"/>
  <c r="F54" i="7"/>
  <c r="F22" i="7"/>
  <c r="F42" i="7" s="1"/>
  <c r="F45" i="7" s="1"/>
  <c r="F58" i="7"/>
  <c r="H21" i="7"/>
  <c r="I34" i="7"/>
  <c r="G54" i="7"/>
  <c r="G22" i="7"/>
  <c r="G42" i="7" s="1"/>
  <c r="G45" i="7" s="1"/>
  <c r="G58" i="7"/>
  <c r="D58" i="7"/>
  <c r="D54" i="7"/>
  <c r="D22" i="7"/>
  <c r="D42" i="7" s="1"/>
  <c r="D45" i="7" s="1"/>
  <c r="D55" i="7"/>
  <c r="D24" i="7"/>
  <c r="E21" i="7"/>
  <c r="K33" i="6"/>
  <c r="E51" i="6"/>
  <c r="E21" i="6"/>
  <c r="E58" i="6"/>
  <c r="H58" i="6"/>
  <c r="H21" i="6"/>
  <c r="H51" i="6"/>
  <c r="E23" i="6"/>
  <c r="F23" i="6"/>
  <c r="H23" i="6"/>
  <c r="H27" i="6" s="1"/>
  <c r="M27" i="6" s="1"/>
  <c r="G23" i="6"/>
  <c r="G27" i="6" s="1"/>
  <c r="L27" i="6" s="1"/>
  <c r="D27" i="6"/>
  <c r="I27" i="6" s="1"/>
  <c r="F51" i="6"/>
  <c r="F21" i="6"/>
  <c r="F58" i="6"/>
  <c r="D41" i="6"/>
  <c r="D44" i="6" s="1"/>
  <c r="I21" i="6"/>
  <c r="G21" i="6"/>
  <c r="G58" i="6"/>
  <c r="G51" i="6"/>
  <c r="E27" i="6"/>
  <c r="F27" i="6"/>
  <c r="K27" i="6" s="1"/>
  <c r="K45" i="6" s="1"/>
  <c r="I33" i="6"/>
  <c r="E52" i="5"/>
  <c r="E21" i="5"/>
  <c r="E58" i="5"/>
  <c r="F52" i="5"/>
  <c r="F21" i="5"/>
  <c r="F58" i="5"/>
  <c r="K33" i="5"/>
  <c r="I33" i="5"/>
  <c r="H20" i="5"/>
  <c r="G20" i="5"/>
  <c r="I21" i="5"/>
  <c r="D41" i="5"/>
  <c r="D44" i="5" s="1"/>
  <c r="E23" i="5"/>
  <c r="E27" i="5" s="1"/>
  <c r="H23" i="5"/>
  <c r="H27" i="5" s="1"/>
  <c r="M27" i="5" s="1"/>
  <c r="G23" i="5"/>
  <c r="G27" i="5" s="1"/>
  <c r="L27" i="5" s="1"/>
  <c r="F23" i="5"/>
  <c r="F27" i="5" s="1"/>
  <c r="D16" i="4"/>
  <c r="D17" i="4"/>
  <c r="L29" i="4"/>
  <c r="H27" i="4"/>
  <c r="E25" i="4"/>
  <c r="J21" i="4"/>
  <c r="J20" i="4" s="1"/>
  <c r="I20" i="4"/>
  <c r="D27" i="4"/>
  <c r="J34" i="4"/>
  <c r="D18" i="4"/>
  <c r="I29" i="4"/>
  <c r="J14" i="4"/>
  <c r="J29" i="4" s="1"/>
  <c r="M11" i="4"/>
  <c r="H11" i="4"/>
  <c r="G26" i="4"/>
  <c r="G10" i="4"/>
  <c r="K29" i="4"/>
  <c r="L15" i="4"/>
  <c r="H15" i="4"/>
  <c r="I27" i="4"/>
  <c r="J27" i="4"/>
  <c r="M14" i="4"/>
  <c r="G29" i="4"/>
  <c r="H14" i="4"/>
  <c r="H29" i="4" s="1"/>
  <c r="L13" i="4"/>
  <c r="L28" i="4" s="1"/>
  <c r="K28" i="4"/>
  <c r="D26" i="4"/>
  <c r="F28" i="4"/>
  <c r="D13" i="4"/>
  <c r="D28" i="4" s="1"/>
  <c r="F10" i="4"/>
  <c r="C26" i="4"/>
  <c r="C25" i="4" s="1"/>
  <c r="C10" i="4"/>
  <c r="L20" i="4"/>
  <c r="J26" i="4"/>
  <c r="J10" i="4"/>
  <c r="J25" i="4" s="1"/>
  <c r="K26" i="4"/>
  <c r="L11" i="4"/>
  <c r="H13" i="4"/>
  <c r="H28" i="4" s="1"/>
  <c r="G28" i="4"/>
  <c r="G33" i="4" s="1"/>
  <c r="M13" i="4"/>
  <c r="I28" i="4"/>
  <c r="J13" i="4"/>
  <c r="J28" i="4" s="1"/>
  <c r="K27" i="4"/>
  <c r="L12" i="4"/>
  <c r="L27" i="4" s="1"/>
  <c r="I26" i="4"/>
  <c r="N15" i="4"/>
  <c r="Q13" i="4" s="1"/>
  <c r="D19" i="4"/>
  <c r="D29" i="4" s="1"/>
  <c r="K11" i="3"/>
  <c r="E16" i="3"/>
  <c r="G21" i="3"/>
  <c r="I26" i="3"/>
  <c r="G29" i="3"/>
  <c r="E14" i="3"/>
  <c r="G27" i="3"/>
  <c r="E12" i="3"/>
  <c r="G11" i="3"/>
  <c r="H26" i="3"/>
  <c r="E30" i="3"/>
  <c r="I28" i="3"/>
  <c r="D11" i="3"/>
  <c r="F34" i="3"/>
  <c r="I27" i="3"/>
  <c r="G16" i="2"/>
  <c r="M11" i="2"/>
  <c r="G27" i="2"/>
  <c r="G30" i="2"/>
  <c r="E15" i="2"/>
  <c r="E30" i="2" s="1"/>
  <c r="K11" i="2"/>
  <c r="M28" i="2"/>
  <c r="I11" i="2"/>
  <c r="I26" i="2" s="1"/>
  <c r="P26" i="2" s="1"/>
  <c r="I27" i="2"/>
  <c r="D11" i="2"/>
  <c r="K16" i="2"/>
  <c r="G28" i="2"/>
  <c r="E13" i="2"/>
  <c r="E28" i="2" s="1"/>
  <c r="F34" i="2"/>
  <c r="G11" i="2"/>
  <c r="I17" i="1"/>
  <c r="G30" i="1"/>
  <c r="E15" i="1"/>
  <c r="E30" i="1" s="1"/>
  <c r="G27" i="1"/>
  <c r="M11" i="1"/>
  <c r="F34" i="1"/>
  <c r="G28" i="1"/>
  <c r="E13" i="1"/>
  <c r="E28" i="1" s="1"/>
  <c r="G11" i="1"/>
  <c r="K16" i="1"/>
  <c r="I29" i="1"/>
  <c r="K11" i="1"/>
  <c r="I20" i="1"/>
  <c r="I30" i="1" s="1"/>
  <c r="I27" i="1"/>
  <c r="I11" i="1"/>
  <c r="D35" i="1"/>
  <c r="D11" i="1"/>
  <c r="H34" i="1"/>
  <c r="G47" i="15" l="1"/>
  <c r="G46" i="15"/>
  <c r="I12" i="15"/>
  <c r="I27" i="15" s="1"/>
  <c r="H45" i="15" s="1"/>
  <c r="G27" i="15"/>
  <c r="F45" i="15" s="1"/>
  <c r="E12" i="15"/>
  <c r="G27" i="14"/>
  <c r="F45" i="14" s="1"/>
  <c r="E12" i="14"/>
  <c r="G47" i="14"/>
  <c r="I45" i="14"/>
  <c r="H44" i="14"/>
  <c r="I44" i="14" s="1"/>
  <c r="I49" i="14" s="1"/>
  <c r="E17" i="14"/>
  <c r="G46" i="14"/>
  <c r="K12" i="13"/>
  <c r="E12" i="13"/>
  <c r="I29" i="13"/>
  <c r="I12" i="13"/>
  <c r="I27" i="13" s="1"/>
  <c r="H45" i="13" s="1"/>
  <c r="G46" i="13"/>
  <c r="M29" i="13"/>
  <c r="M12" i="13"/>
  <c r="F44" i="13"/>
  <c r="G44" i="13" s="1"/>
  <c r="G49" i="13" s="1"/>
  <c r="G45" i="13"/>
  <c r="G47" i="13"/>
  <c r="D63" i="12"/>
  <c r="H58" i="7"/>
  <c r="H54" i="7"/>
  <c r="H22" i="7"/>
  <c r="H42" i="7" s="1"/>
  <c r="H45" i="7" s="1"/>
  <c r="E54" i="7"/>
  <c r="E22" i="7"/>
  <c r="E42" i="7" s="1"/>
  <c r="E45" i="7" s="1"/>
  <c r="E58" i="7"/>
  <c r="E24" i="7"/>
  <c r="E28" i="7" s="1"/>
  <c r="G24" i="7"/>
  <c r="G28" i="7" s="1"/>
  <c r="L28" i="7" s="1"/>
  <c r="H24" i="7"/>
  <c r="H28" i="7" s="1"/>
  <c r="M28" i="7" s="1"/>
  <c r="F24" i="7"/>
  <c r="F28" i="7" s="1"/>
  <c r="D28" i="7"/>
  <c r="I28" i="7" s="1"/>
  <c r="K21" i="6"/>
  <c r="F41" i="6"/>
  <c r="F44" i="6" s="1"/>
  <c r="J27" i="6"/>
  <c r="J45" i="6" s="1"/>
  <c r="E42" i="6"/>
  <c r="E45" i="6" s="1"/>
  <c r="M21" i="6"/>
  <c r="H41" i="6"/>
  <c r="H44" i="6" s="1"/>
  <c r="G41" i="6"/>
  <c r="G44" i="6" s="1"/>
  <c r="L21" i="6"/>
  <c r="J21" i="6"/>
  <c r="E41" i="6"/>
  <c r="E44" i="6" s="1"/>
  <c r="F42" i="6"/>
  <c r="F45" i="6" s="1"/>
  <c r="K27" i="5"/>
  <c r="K45" i="5" s="1"/>
  <c r="F42" i="5"/>
  <c r="F45" i="5" s="1"/>
  <c r="J27" i="5"/>
  <c r="J45" i="5" s="1"/>
  <c r="E42" i="5"/>
  <c r="E45" i="5" s="1"/>
  <c r="K21" i="5"/>
  <c r="F41" i="5"/>
  <c r="F44" i="5" s="1"/>
  <c r="J21" i="5"/>
  <c r="E41" i="5"/>
  <c r="E44" i="5" s="1"/>
  <c r="H58" i="5"/>
  <c r="H52" i="5"/>
  <c r="H21" i="5"/>
  <c r="G21" i="5"/>
  <c r="G58" i="5"/>
  <c r="G52" i="5"/>
  <c r="F25" i="4"/>
  <c r="D10" i="4"/>
  <c r="K33" i="4"/>
  <c r="M29" i="4"/>
  <c r="N14" i="4"/>
  <c r="N29" i="4" s="1"/>
  <c r="G25" i="4"/>
  <c r="I25" i="4"/>
  <c r="I33" i="4"/>
  <c r="L10" i="4"/>
  <c r="L25" i="4" s="1"/>
  <c r="L26" i="4"/>
  <c r="H10" i="4"/>
  <c r="H25" i="4" s="1"/>
  <c r="H26" i="4"/>
  <c r="N13" i="4"/>
  <c r="K25" i="4"/>
  <c r="C33" i="4"/>
  <c r="M10" i="4"/>
  <c r="N11" i="4"/>
  <c r="D15" i="4"/>
  <c r="G26" i="3"/>
  <c r="E11" i="3"/>
  <c r="G26" i="2"/>
  <c r="N26" i="2" s="1"/>
  <c r="E11" i="2"/>
  <c r="I26" i="1"/>
  <c r="P26" i="1" s="1"/>
  <c r="I16" i="1"/>
  <c r="G26" i="1"/>
  <c r="N26" i="1" s="1"/>
  <c r="E11" i="1"/>
  <c r="F44" i="15" l="1"/>
  <c r="G44" i="15" s="1"/>
  <c r="G49" i="15" s="1"/>
  <c r="G45" i="15"/>
  <c r="H44" i="15"/>
  <c r="I44" i="15" s="1"/>
  <c r="I49" i="15" s="1"/>
  <c r="I45" i="15"/>
  <c r="F44" i="14"/>
  <c r="G44" i="14" s="1"/>
  <c r="G49" i="14" s="1"/>
  <c r="G45" i="14"/>
  <c r="H44" i="13"/>
  <c r="I44" i="13" s="1"/>
  <c r="I49" i="13" s="1"/>
  <c r="I45" i="13"/>
  <c r="K28" i="7"/>
  <c r="K46" i="7" s="1"/>
  <c r="F43" i="7"/>
  <c r="F46" i="7" s="1"/>
  <c r="J28" i="7"/>
  <c r="J46" i="7" s="1"/>
  <c r="E43" i="7"/>
  <c r="E46" i="7" s="1"/>
  <c r="H41" i="5"/>
  <c r="H44" i="5" s="1"/>
  <c r="M21" i="5"/>
  <c r="G41" i="5"/>
  <c r="G44" i="5" s="1"/>
  <c r="L21" i="5"/>
  <c r="N10" i="4"/>
  <c r="D25" i="4"/>
  <c r="Q12" i="4" l="1"/>
  <c r="C21" i="16" l="1"/>
  <c r="D21" i="16" l="1"/>
  <c r="C26" i="16"/>
  <c r="L23" i="14"/>
  <c r="M23" i="14" s="1"/>
  <c r="L23" i="15"/>
  <c r="J23" i="14"/>
  <c r="J23" i="15"/>
  <c r="K23" i="14"/>
  <c r="J28" i="14"/>
  <c r="G46" i="12"/>
  <c r="F46" i="12"/>
  <c r="H46" i="12"/>
  <c r="M21" i="4"/>
  <c r="M26" i="4" s="1"/>
  <c r="H40" i="12"/>
  <c r="G40" i="12"/>
  <c r="F40" i="12"/>
  <c r="L22" i="2"/>
  <c r="L27" i="2" s="1"/>
  <c r="L22" i="3"/>
  <c r="J22" i="2"/>
  <c r="K22" i="2" s="1"/>
  <c r="J22" i="3"/>
  <c r="D22" i="1"/>
  <c r="L28" i="14" l="1"/>
  <c r="D23" i="14"/>
  <c r="E23" i="14" s="1"/>
  <c r="D26" i="16"/>
  <c r="C42" i="16" s="1"/>
  <c r="K23" i="15"/>
  <c r="D23" i="15"/>
  <c r="J28" i="15"/>
  <c r="M23" i="15"/>
  <c r="L28" i="15"/>
  <c r="D28" i="14"/>
  <c r="K28" i="14"/>
  <c r="J46" i="14" s="1"/>
  <c r="M28" i="14"/>
  <c r="L46" i="14" s="1"/>
  <c r="M46" i="14" s="1"/>
  <c r="N21" i="4"/>
  <c r="N26" i="4" s="1"/>
  <c r="H77" i="12"/>
  <c r="L22" i="1"/>
  <c r="L27" i="1" s="1"/>
  <c r="E46" i="12"/>
  <c r="D22" i="2"/>
  <c r="D27" i="2" s="1"/>
  <c r="G71" i="12"/>
  <c r="F77" i="12"/>
  <c r="F71" i="12"/>
  <c r="J22" i="1"/>
  <c r="K22" i="1" s="1"/>
  <c r="E40" i="12"/>
  <c r="H71" i="12"/>
  <c r="G77" i="12"/>
  <c r="J27" i="2"/>
  <c r="M22" i="2"/>
  <c r="M27" i="2" s="1"/>
  <c r="K22" i="3"/>
  <c r="J27" i="3"/>
  <c r="D22" i="3"/>
  <c r="M22" i="3"/>
  <c r="L27" i="3"/>
  <c r="K27" i="2"/>
  <c r="M22" i="1"/>
  <c r="E22" i="1"/>
  <c r="D27" i="1"/>
  <c r="C23" i="16"/>
  <c r="D23" i="16" l="1"/>
  <c r="C28" i="16"/>
  <c r="C25" i="16" s="1"/>
  <c r="C20" i="16"/>
  <c r="D42" i="16"/>
  <c r="E22" i="2"/>
  <c r="J25" i="14"/>
  <c r="J22" i="14" s="1"/>
  <c r="J25" i="15"/>
  <c r="J27" i="1"/>
  <c r="E23" i="15"/>
  <c r="L25" i="14"/>
  <c r="L30" i="14" s="1"/>
  <c r="L27" i="14" s="1"/>
  <c r="L25" i="15"/>
  <c r="K28" i="15"/>
  <c r="J46" i="15" s="1"/>
  <c r="M28" i="15"/>
  <c r="L46" i="15" s="1"/>
  <c r="M46" i="15" s="1"/>
  <c r="K46" i="14"/>
  <c r="D46" i="14"/>
  <c r="E46" i="14" s="1"/>
  <c r="K25" i="14"/>
  <c r="E28" i="14"/>
  <c r="D46" i="12"/>
  <c r="E77" i="12"/>
  <c r="D40" i="12"/>
  <c r="E71" i="12"/>
  <c r="G48" i="12"/>
  <c r="H48" i="12"/>
  <c r="F48" i="12"/>
  <c r="H35" i="5"/>
  <c r="G35" i="5"/>
  <c r="L24" i="2"/>
  <c r="L21" i="2" s="1"/>
  <c r="L24" i="3"/>
  <c r="E22" i="3"/>
  <c r="D27" i="3"/>
  <c r="K27" i="3"/>
  <c r="M27" i="3"/>
  <c r="E27" i="2"/>
  <c r="K27" i="1"/>
  <c r="E27" i="1"/>
  <c r="M27" i="1"/>
  <c r="M25" i="14" l="1"/>
  <c r="J30" i="14"/>
  <c r="J27" i="14" s="1"/>
  <c r="D25" i="14"/>
  <c r="E25" i="14" s="1"/>
  <c r="L22" i="14"/>
  <c r="D28" i="16"/>
  <c r="C43" i="16" s="1"/>
  <c r="D20" i="16"/>
  <c r="D25" i="16" s="1"/>
  <c r="K46" i="15"/>
  <c r="D46" i="15"/>
  <c r="E46" i="15" s="1"/>
  <c r="K25" i="15"/>
  <c r="J30" i="15"/>
  <c r="J27" i="15" s="1"/>
  <c r="D25" i="15"/>
  <c r="J22" i="15"/>
  <c r="E28" i="15"/>
  <c r="L29" i="2"/>
  <c r="L26" i="2" s="1"/>
  <c r="M25" i="15"/>
  <c r="L30" i="15"/>
  <c r="L27" i="15" s="1"/>
  <c r="L22" i="15"/>
  <c r="D30" i="14"/>
  <c r="D27" i="14" s="1"/>
  <c r="D22" i="14"/>
  <c r="K30" i="14"/>
  <c r="J47" i="14" s="1"/>
  <c r="K22" i="14"/>
  <c r="K27" i="14" s="1"/>
  <c r="J45" i="14" s="1"/>
  <c r="M30" i="14"/>
  <c r="L47" i="14" s="1"/>
  <c r="M47" i="14" s="1"/>
  <c r="M22" i="14"/>
  <c r="M27" i="14" s="1"/>
  <c r="L45" i="14" s="1"/>
  <c r="D71" i="12"/>
  <c r="G79" i="12"/>
  <c r="G50" i="12"/>
  <c r="G81" i="12" s="1"/>
  <c r="F79" i="12"/>
  <c r="F50" i="12"/>
  <c r="F81" i="12" s="1"/>
  <c r="H79" i="12"/>
  <c r="H50" i="12"/>
  <c r="H81" i="12" s="1"/>
  <c r="D77" i="12"/>
  <c r="D35" i="5"/>
  <c r="M24" i="2"/>
  <c r="M29" i="2" s="1"/>
  <c r="E27" i="3"/>
  <c r="M24" i="3"/>
  <c r="L29" i="3"/>
  <c r="L21" i="3"/>
  <c r="L34" i="2"/>
  <c r="D25" i="12"/>
  <c r="D56" i="12" s="1"/>
  <c r="D43" i="16" l="1"/>
  <c r="C41" i="16"/>
  <c r="M30" i="15"/>
  <c r="L47" i="15" s="1"/>
  <c r="M47" i="15" s="1"/>
  <c r="M22" i="15"/>
  <c r="M27" i="15" s="1"/>
  <c r="L45" i="15" s="1"/>
  <c r="K30" i="15"/>
  <c r="J47" i="15" s="1"/>
  <c r="K22" i="15"/>
  <c r="K27" i="15" s="1"/>
  <c r="J45" i="15" s="1"/>
  <c r="E25" i="15"/>
  <c r="D30" i="15"/>
  <c r="D27" i="15" s="1"/>
  <c r="D22" i="15"/>
  <c r="K47" i="14"/>
  <c r="D47" i="14"/>
  <c r="E47" i="14" s="1"/>
  <c r="L44" i="14"/>
  <c r="M44" i="14" s="1"/>
  <c r="M49" i="14" s="1"/>
  <c r="M45" i="14"/>
  <c r="J44" i="14"/>
  <c r="K44" i="14" s="1"/>
  <c r="K49" i="14" s="1"/>
  <c r="K45" i="14"/>
  <c r="D45" i="14"/>
  <c r="E30" i="14"/>
  <c r="E22" i="14"/>
  <c r="E27" i="14" s="1"/>
  <c r="G26" i="12"/>
  <c r="G57" i="12" s="1"/>
  <c r="F26" i="12"/>
  <c r="F57" i="12" s="1"/>
  <c r="H26" i="12"/>
  <c r="H57" i="12" s="1"/>
  <c r="M21" i="2"/>
  <c r="M26" i="2" s="1"/>
  <c r="T26" i="2" s="1"/>
  <c r="M29" i="3"/>
  <c r="M21" i="3"/>
  <c r="M26" i="3" s="1"/>
  <c r="L34" i="3"/>
  <c r="L26" i="3"/>
  <c r="D23" i="13"/>
  <c r="L23" i="13"/>
  <c r="J23" i="13"/>
  <c r="D41" i="16" l="1"/>
  <c r="C40" i="16"/>
  <c r="D40" i="16" s="1"/>
  <c r="D45" i="16" s="1"/>
  <c r="K47" i="15"/>
  <c r="D47" i="15"/>
  <c r="E47" i="15" s="1"/>
  <c r="L44" i="15"/>
  <c r="M44" i="15" s="1"/>
  <c r="M49" i="15" s="1"/>
  <c r="M45" i="15"/>
  <c r="J44" i="15"/>
  <c r="K44" i="15" s="1"/>
  <c r="K49" i="15" s="1"/>
  <c r="K45" i="15"/>
  <c r="D45" i="15"/>
  <c r="E30" i="15"/>
  <c r="E22" i="15"/>
  <c r="E27" i="15" s="1"/>
  <c r="D44" i="14"/>
  <c r="E44" i="14" s="1"/>
  <c r="E49" i="14" s="1"/>
  <c r="E45" i="14"/>
  <c r="K23" i="13"/>
  <c r="J28" i="13"/>
  <c r="M23" i="13"/>
  <c r="L28" i="13"/>
  <c r="E23" i="13"/>
  <c r="D28" i="13"/>
  <c r="D44" i="15" l="1"/>
  <c r="E44" i="15" s="1"/>
  <c r="E49" i="15" s="1"/>
  <c r="E45" i="15"/>
  <c r="E28" i="13"/>
  <c r="M28" i="13"/>
  <c r="L46" i="13" s="1"/>
  <c r="M46" i="13" s="1"/>
  <c r="K28" i="13"/>
  <c r="J46" i="13" s="1"/>
  <c r="K46" i="13" l="1"/>
  <c r="D46" i="13"/>
  <c r="E46" i="13" s="1"/>
  <c r="D25" i="13"/>
  <c r="J25" i="13"/>
  <c r="L25" i="13"/>
  <c r="M25" i="13" l="1"/>
  <c r="L30" i="13"/>
  <c r="L27" i="13" s="1"/>
  <c r="L22" i="13"/>
  <c r="E25" i="13"/>
  <c r="D30" i="13"/>
  <c r="D27" i="13" s="1"/>
  <c r="D22" i="13"/>
  <c r="K25" i="13"/>
  <c r="J30" i="13"/>
  <c r="J27" i="13" s="1"/>
  <c r="J22" i="13"/>
  <c r="M30" i="13" l="1"/>
  <c r="L47" i="13" s="1"/>
  <c r="M47" i="13" s="1"/>
  <c r="M22" i="13"/>
  <c r="M27" i="13" s="1"/>
  <c r="L45" i="13" s="1"/>
  <c r="E30" i="13"/>
  <c r="E22" i="13"/>
  <c r="E27" i="13" s="1"/>
  <c r="K30" i="13"/>
  <c r="J47" i="13" s="1"/>
  <c r="K22" i="13"/>
  <c r="K27" i="13" s="1"/>
  <c r="J45" i="13" s="1"/>
  <c r="K47" i="13" l="1"/>
  <c r="D47" i="13"/>
  <c r="E47" i="13" s="1"/>
  <c r="J44" i="13"/>
  <c r="K44" i="13" s="1"/>
  <c r="K49" i="13" s="1"/>
  <c r="K45" i="13"/>
  <c r="D45" i="13"/>
  <c r="M45" i="13"/>
  <c r="L44" i="13"/>
  <c r="M44" i="13" s="1"/>
  <c r="M49" i="13" s="1"/>
  <c r="E45" i="13" l="1"/>
  <c r="D44" i="13"/>
  <c r="E44" i="13" s="1"/>
  <c r="E49" i="13" s="1"/>
  <c r="J24" i="1" l="1"/>
  <c r="K24" i="1" s="1"/>
  <c r="E42" i="12"/>
  <c r="J21" i="1"/>
  <c r="J29" i="1" l="1"/>
  <c r="J34" i="1" s="1"/>
  <c r="E73" i="12"/>
  <c r="E44" i="12"/>
  <c r="E86" i="12"/>
  <c r="L24" i="1"/>
  <c r="M24" i="1" s="1"/>
  <c r="E48" i="12"/>
  <c r="H12" i="9"/>
  <c r="G37" i="5"/>
  <c r="K29" i="1"/>
  <c r="K21" i="1"/>
  <c r="K26" i="1" s="1"/>
  <c r="R26" i="1" s="1"/>
  <c r="L21" i="1"/>
  <c r="E25" i="12"/>
  <c r="E56" i="12" s="1"/>
  <c r="J26" i="1" l="1"/>
  <c r="L29" i="1"/>
  <c r="L26" i="1" s="1"/>
  <c r="E87" i="12"/>
  <c r="E75" i="12"/>
  <c r="E79" i="12"/>
  <c r="D48" i="12"/>
  <c r="E50" i="12"/>
  <c r="E81" i="12" s="1"/>
  <c r="H37" i="5"/>
  <c r="H39" i="5" s="1"/>
  <c r="G39" i="5"/>
  <c r="M29" i="1"/>
  <c r="M21" i="1"/>
  <c r="M26" i="1" s="1"/>
  <c r="T26" i="1" s="1"/>
  <c r="E26" i="12"/>
  <c r="E57" i="12" s="1"/>
  <c r="L34" i="1" l="1"/>
  <c r="E91" i="12"/>
  <c r="I12" i="9"/>
  <c r="D79" i="12"/>
  <c r="D50" i="12"/>
  <c r="D81" i="12" s="1"/>
  <c r="E88" i="12"/>
  <c r="H9" i="9"/>
  <c r="D37" i="5"/>
  <c r="D39" i="5" s="1"/>
  <c r="I39" i="5" s="1"/>
  <c r="I45" i="5" s="1"/>
  <c r="L39" i="5"/>
  <c r="L45" i="5" s="1"/>
  <c r="G42" i="5"/>
  <c r="G45" i="5" s="1"/>
  <c r="M39" i="5"/>
  <c r="M45" i="5" s="1"/>
  <c r="H42" i="5"/>
  <c r="H45" i="5" s="1"/>
  <c r="D26" i="12"/>
  <c r="D57" i="12" s="1"/>
  <c r="E12" i="9"/>
  <c r="I9" i="9" l="1"/>
  <c r="D42" i="5"/>
  <c r="D45" i="5" s="1"/>
  <c r="E9" i="9"/>
  <c r="D24" i="1" l="1"/>
  <c r="E24" i="1" l="1"/>
  <c r="D29" i="1"/>
  <c r="D21" i="1"/>
  <c r="D34" i="1" l="1"/>
  <c r="D26" i="1"/>
  <c r="E29" i="1"/>
  <c r="E21" i="1"/>
  <c r="E26" i="1" s="1"/>
  <c r="N30" i="1" s="1"/>
  <c r="E89" i="12" l="1"/>
  <c r="E34" i="8" l="1"/>
  <c r="G35" i="6"/>
  <c r="G36" i="7"/>
  <c r="H35" i="6"/>
  <c r="H36" i="7"/>
  <c r="D34" i="8" l="1"/>
  <c r="D36" i="7"/>
  <c r="D35" i="6"/>
  <c r="H38" i="7" l="1"/>
  <c r="H40" i="7" s="1"/>
  <c r="H37" i="6"/>
  <c r="H39" i="6" s="1"/>
  <c r="M40" i="7" l="1"/>
  <c r="M46" i="7" s="1"/>
  <c r="H43" i="7"/>
  <c r="H46" i="7" s="1"/>
  <c r="M39" i="6"/>
  <c r="M45" i="6" s="1"/>
  <c r="H42" i="6"/>
  <c r="H45" i="6" s="1"/>
  <c r="I24" i="9" l="1"/>
  <c r="I18" i="9"/>
  <c r="I21" i="9" l="1"/>
  <c r="I15" i="9"/>
  <c r="M23" i="4" l="1"/>
  <c r="M28" i="4" s="1"/>
  <c r="H42" i="12"/>
  <c r="G42" i="12"/>
  <c r="F42" i="12"/>
  <c r="J24" i="2"/>
  <c r="J21" i="2" s="1"/>
  <c r="J24" i="3"/>
  <c r="E36" i="8"/>
  <c r="G37" i="6"/>
  <c r="G38" i="7"/>
  <c r="N23" i="4" l="1"/>
  <c r="N20" i="4" s="1"/>
  <c r="N25" i="4" s="1"/>
  <c r="R17" i="4" s="1"/>
  <c r="M20" i="4"/>
  <c r="F73" i="12"/>
  <c r="F86" i="12"/>
  <c r="F44" i="12"/>
  <c r="D42" i="12"/>
  <c r="G73" i="12"/>
  <c r="G86" i="12"/>
  <c r="G44" i="12"/>
  <c r="H73" i="12"/>
  <c r="H44" i="12"/>
  <c r="H86" i="12"/>
  <c r="D36" i="8"/>
  <c r="D38" i="8" s="1"/>
  <c r="D41" i="8" s="1"/>
  <c r="D44" i="8" s="1"/>
  <c r="E38" i="8"/>
  <c r="D38" i="7"/>
  <c r="D40" i="7" s="1"/>
  <c r="G40" i="7"/>
  <c r="D37" i="6"/>
  <c r="D39" i="6" s="1"/>
  <c r="G39" i="6"/>
  <c r="M33" i="4"/>
  <c r="M25" i="4"/>
  <c r="N28" i="4"/>
  <c r="J29" i="2"/>
  <c r="J26" i="2" s="1"/>
  <c r="K24" i="2"/>
  <c r="K21" i="2" s="1"/>
  <c r="K26" i="2" s="1"/>
  <c r="R26" i="2" s="1"/>
  <c r="D24" i="2"/>
  <c r="D21" i="2" s="1"/>
  <c r="K24" i="3"/>
  <c r="J29" i="3"/>
  <c r="J26" i="3" s="1"/>
  <c r="D24" i="3"/>
  <c r="J21" i="3"/>
  <c r="D73" i="12" l="1"/>
  <c r="D44" i="12"/>
  <c r="F75" i="12"/>
  <c r="F91" i="12"/>
  <c r="H89" i="12"/>
  <c r="H87" i="12"/>
  <c r="G87" i="12"/>
  <c r="F87" i="12"/>
  <c r="G75" i="12"/>
  <c r="G91" i="12"/>
  <c r="H25" i="12"/>
  <c r="H56" i="12" s="1"/>
  <c r="G25" i="12"/>
  <c r="G56" i="12" s="1"/>
  <c r="F25" i="12"/>
  <c r="F56" i="12" s="1"/>
  <c r="H75" i="12"/>
  <c r="H91" i="12"/>
  <c r="J34" i="2"/>
  <c r="F38" i="8"/>
  <c r="E41" i="8"/>
  <c r="E44" i="8" s="1"/>
  <c r="L40" i="7"/>
  <c r="L46" i="7" s="1"/>
  <c r="G43" i="7"/>
  <c r="G46" i="7" s="1"/>
  <c r="I40" i="7"/>
  <c r="I46" i="7" s="1"/>
  <c r="D43" i="7"/>
  <c r="D46" i="7" s="1"/>
  <c r="K29" i="2"/>
  <c r="L39" i="6"/>
  <c r="L45" i="6" s="1"/>
  <c r="G42" i="6"/>
  <c r="G45" i="6" s="1"/>
  <c r="I39" i="6"/>
  <c r="I45" i="6" s="1"/>
  <c r="D42" i="6"/>
  <c r="D45" i="6" s="1"/>
  <c r="D29" i="2"/>
  <c r="D34" i="2" s="1"/>
  <c r="E24" i="2"/>
  <c r="E21" i="2" s="1"/>
  <c r="E26" i="2" s="1"/>
  <c r="K29" i="3"/>
  <c r="K21" i="3"/>
  <c r="K26" i="3" s="1"/>
  <c r="E24" i="3"/>
  <c r="D29" i="3"/>
  <c r="D21" i="3"/>
  <c r="H30" i="9"/>
  <c r="E30" i="9" s="1"/>
  <c r="G89" i="12" l="1"/>
  <c r="I91" i="12"/>
  <c r="I92" i="12" s="1"/>
  <c r="F88" i="12"/>
  <c r="H88" i="12"/>
  <c r="D75" i="12"/>
  <c r="D91" i="12"/>
  <c r="F89" i="12"/>
  <c r="D26" i="2"/>
  <c r="E29" i="2"/>
  <c r="E29" i="3"/>
  <c r="E21" i="3"/>
  <c r="E26" i="3" s="1"/>
  <c r="D34" i="3"/>
  <c r="D26" i="3"/>
  <c r="H18" i="9"/>
  <c r="H27" i="9"/>
  <c r="E27" i="9" s="1"/>
  <c r="G88" i="12"/>
  <c r="E18" i="9"/>
  <c r="H24" i="9"/>
  <c r="E15" i="9" l="1"/>
  <c r="E24" i="9"/>
  <c r="H21" i="9" l="1"/>
  <c r="H15" i="9"/>
  <c r="E21" i="9"/>
</calcChain>
</file>

<file path=xl/sharedStrings.xml><?xml version="1.0" encoding="utf-8"?>
<sst xmlns="http://schemas.openxmlformats.org/spreadsheetml/2006/main" count="2192" uniqueCount="315">
  <si>
    <t>Додаток 5.1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</si>
  <si>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3"/>
        <color rgb="FFFF0000"/>
        <rFont val="Times New Roman"/>
        <family val="1"/>
        <charset val="204"/>
      </rPr>
      <t xml:space="preserve">для потреб населення </t>
    </r>
    <r>
      <rPr>
        <b/>
        <sz val="13"/>
        <rFont val="Times New Roman"/>
        <family val="1"/>
        <charset val="204"/>
      </rPr>
      <t>на планований період 12 місяців</t>
    </r>
  </si>
  <si>
    <t>(найменування ліцензіата)</t>
  </si>
  <si>
    <t>без ПДВ</t>
  </si>
  <si>
    <t>№ з/п</t>
  </si>
  <si>
    <t>Найменування показника</t>
  </si>
  <si>
    <t>Одиниця виміру</t>
  </si>
  <si>
    <t>Сумарні та середньозважені показники</t>
  </si>
  <si>
    <t>з урахуванням витрат на:</t>
  </si>
  <si>
    <r>
      <t>виробництво теплової енергії, транспортування теплової енергії</t>
    </r>
    <r>
      <rPr>
        <b/>
        <sz val="9"/>
        <rFont val="Times New Roman"/>
        <family val="1"/>
        <charset val="204"/>
      </rPr>
      <t xml:space="preserve"> з</t>
    </r>
    <r>
      <rPr>
        <sz val="9"/>
        <rFont val="Times New Roman"/>
        <family val="1"/>
        <charset val="204"/>
      </rPr>
      <t xml:space="preserve"> урахуванням витрат на утримання та обслуговування центральних теплових пунктів, постачання теплової енергії без урахування витрат на утримання та обслуговування індивідуальних теплових пунктів </t>
    </r>
  </si>
  <si>
    <t xml:space="preserve">виробництво теплової енергії, транспортування теплової енергії без урахуванняя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</si>
  <si>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 xml:space="preserve"> без вузлів комерційного обліку теплової енергії</t>
  </si>
  <si>
    <t xml:space="preserve"> з вузлами комерційного обліку теплової енергії</t>
  </si>
  <si>
    <t>тис. грн</t>
  </si>
  <si>
    <t>грн/Гкал</t>
  </si>
  <si>
    <t>Тариф на виробництво теплової енергії, у тому числі:</t>
  </si>
  <si>
    <t>тис грн; (грн/Гкал)</t>
  </si>
  <si>
    <t>1.1</t>
  </si>
  <si>
    <t>повна планована собівартість  виробництва теплової енергії</t>
  </si>
  <si>
    <t>1.2</t>
  </si>
  <si>
    <t>витрати на покриття втрат</t>
  </si>
  <si>
    <t>1.3</t>
  </si>
  <si>
    <t>планований прибуток</t>
  </si>
  <si>
    <t>1.4</t>
  </si>
  <si>
    <t>коригування витрат</t>
  </si>
  <si>
    <t>Тариф на транспортування теплової енергії власним споживачам, у тому числі:</t>
  </si>
  <si>
    <t>2.1</t>
  </si>
  <si>
    <t>повна планована собівартість  транспортування теплової енергії</t>
  </si>
  <si>
    <t>2.2</t>
  </si>
  <si>
    <t>2.3</t>
  </si>
  <si>
    <t>2.4</t>
  </si>
  <si>
    <t>Тариф на  постачання  теплової енергії, у тому числі:</t>
  </si>
  <si>
    <t>3.1</t>
  </si>
  <si>
    <t>повна планована  собівартість  постачання теплової енергії</t>
  </si>
  <si>
    <t>3.2</t>
  </si>
  <si>
    <t>3.3</t>
  </si>
  <si>
    <t>3.4</t>
  </si>
  <si>
    <t>Тариф на теплову енергію, у тому числі:</t>
  </si>
  <si>
    <t>4.1</t>
  </si>
  <si>
    <t>повна планована собівартість  теплової енергії</t>
  </si>
  <si>
    <t>4.2</t>
  </si>
  <si>
    <t>4.3</t>
  </si>
  <si>
    <t>4.4</t>
  </si>
  <si>
    <t>Загальний обсяг відпуску теплової енергії  з колекторів (крім систем автономного опалення) з урахуванням покупної теплової енергії та без урахування обсягу теплової енергії  на  господарські потреби ліцензованої діяльності, Гкал</t>
  </si>
  <si>
    <t xml:space="preserve">  Гкал</t>
  </si>
  <si>
    <t>X</t>
  </si>
  <si>
    <t>6</t>
  </si>
  <si>
    <t>Річний обсяг транспортування теплової енергії  власним споживачам, Гкал</t>
  </si>
  <si>
    <t>7</t>
  </si>
  <si>
    <t>Річний обсяг постачання теплової енерії теплової енергії  власним споживачам, Гкал</t>
  </si>
  <si>
    <t>8</t>
  </si>
  <si>
    <t>Рівень рентабельності тарифів</t>
  </si>
  <si>
    <t>%</t>
  </si>
  <si>
    <t>9</t>
  </si>
  <si>
    <t>Тариф на транспортування теплової енергії інших суб’єктів господарювання, у тому числі:</t>
  </si>
  <si>
    <t>9.1</t>
  </si>
  <si>
    <t>9.2</t>
  </si>
  <si>
    <t>9.3</t>
  </si>
  <si>
    <t>9.4</t>
  </si>
  <si>
    <t>10</t>
  </si>
  <si>
    <t>Обсяг транспортування теплової енергії інших суб’єктів господарювання, Гкал</t>
  </si>
  <si>
    <t>Директор</t>
  </si>
  <si>
    <t>__________________</t>
  </si>
  <si>
    <t>П.М. Карась</t>
  </si>
  <si>
    <t xml:space="preserve"> (підпис)</t>
  </si>
  <si>
    <t>Додаток 5.2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</si>
  <si>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3"/>
        <color rgb="FFFF0000"/>
        <rFont val="Times New Roman"/>
        <family val="1"/>
        <charset val="204"/>
      </rPr>
      <t xml:space="preserve">для потреб бюджетних установ </t>
    </r>
    <r>
      <rPr>
        <b/>
        <sz val="13"/>
        <rFont val="Times New Roman"/>
        <family val="1"/>
        <charset val="204"/>
      </rPr>
      <t>на планований період 12 місяців</t>
    </r>
  </si>
  <si>
    <t>Додаток 5.3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</si>
  <si>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t>Розрахунок одноставкових тарифів на теплову енергію для потреб інших споживачів на планований період 12 місяців</t>
  </si>
  <si>
    <t>Додаток 5.4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3 розділу ІІ)</t>
  </si>
  <si>
    <r>
      <t xml:space="preserve">Розрахунок одноставкових тарифів на теплову енергію </t>
    </r>
    <r>
      <rPr>
        <b/>
        <sz val="12"/>
        <color rgb="FFFF0000"/>
        <rFont val="Times New Roman"/>
        <family val="1"/>
        <charset val="204"/>
      </rPr>
      <t xml:space="preserve">для потреб релігійних організацій </t>
    </r>
    <r>
      <rPr>
        <b/>
        <sz val="12"/>
        <rFont val="Times New Roman"/>
        <family val="1"/>
        <charset val="204"/>
      </rPr>
      <t>на планований період 12 місяців</t>
    </r>
  </si>
  <si>
    <t>виробництво, транспортування без ЦТП, постачання без ІТП без вузлів комерційного обліку теплової енергії</t>
  </si>
  <si>
    <t>виробництво, транспортування без ЦТП, постачання без ІТП з вузлами комерційного обліку теплової енергії</t>
  </si>
  <si>
    <t>виробництво, транспортування через ЦТП, постачання без ІТП без вузлів комерційного обліку теплової енергії</t>
  </si>
  <si>
    <t>виробництво, транспортування через ЦТП, постачання без ІТП з вузлами комерційного обліку теплової енергії</t>
  </si>
  <si>
    <t>виробництво теплової енергії, транспортування теплової енергії без урахування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 без вузлів комерційного обліку теплової енергії</t>
  </si>
  <si>
    <t>транспортування теплової енергії з урахуванням витрат на утримання та обслуговування центральних теплових пунктів без вузлів комерційного обліку теплової енергії</t>
  </si>
  <si>
    <t>x</t>
  </si>
  <si>
    <t>П.М.Карась</t>
  </si>
  <si>
    <t xml:space="preserve">  (ініціали, прізвище)</t>
  </si>
  <si>
    <t>Додаток ___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</si>
  <si>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r>
      <t xml:space="preserve">Розрахунок двоставкових тарифів на теплову енергію для потреб населення </t>
    </r>
    <r>
      <rPr>
        <b/>
        <sz val="14"/>
        <color rgb="FF0000CC"/>
        <rFont val="Times New Roman"/>
        <family val="1"/>
        <charset val="204"/>
      </rPr>
      <t xml:space="preserve">(в частині постачання теплової енергії) </t>
    </r>
    <r>
      <rPr>
        <b/>
        <sz val="14"/>
        <color theme="1"/>
        <rFont val="Times New Roman"/>
        <family val="1"/>
        <charset val="204"/>
      </rPr>
      <t>на планований період 12 місяців</t>
    </r>
  </si>
  <si>
    <t>Без ПДВ</t>
  </si>
  <si>
    <t>Найменування показників</t>
  </si>
  <si>
    <t>Планові сумарні та середньозважені показники</t>
  </si>
  <si>
    <t xml:space="preserve">виробництво теплової енергії, транспортування теплової енергії з урахуванням витрат на утримання та обслуговування центральних теплових пунктів, постачання теплової енергії без урахування витрат на утримання та обслуговування індивідуальних теплових пунктів </t>
  </si>
  <si>
    <t xml:space="preserve">виробництво теплової енергії, транспортування теплової енергії без урахування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</si>
  <si>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>з вузлами комерційного обліку теплової енергії</t>
  </si>
  <si>
    <t>1</t>
  </si>
  <si>
    <t xml:space="preserve">Загальний обсяг відпуску теплової енергії  з колекторів (крім систем автономного опалення) з урахуванням покупної теплової енергії та без урахування обсягу теплової енергії на господарські потреби ліцензованої діяльності  </t>
  </si>
  <si>
    <t>Гкал</t>
  </si>
  <si>
    <t>2</t>
  </si>
  <si>
    <t>Річний обсяг реалізації теплової енергії власним споживачам</t>
  </si>
  <si>
    <t>3</t>
  </si>
  <si>
    <t>Теплове навантаження об’єктів теплоспоживання власних споживачів загальне</t>
  </si>
  <si>
    <t>Гкал/год</t>
  </si>
  <si>
    <t>3.1.</t>
  </si>
  <si>
    <t>Теплове навантаження об’єктів теплоспоживання власних споживачів в частині постачання теплової енергії (транспортування тепловоі енергії)</t>
  </si>
  <si>
    <t>3.2.</t>
  </si>
  <si>
    <t>Теплове навантаження об’єктів теплоспоживання власних споживачів в частині постачання теплової енергії (постачання тепловоі енергії)</t>
  </si>
  <si>
    <t>Виробництво теплової енергії, умовно-змінні витрати</t>
  </si>
  <si>
    <t>Витрати на паливо для виробництва теплової енергії власними котельнями (без розподілу природного газу)</t>
  </si>
  <si>
    <t>тис.грн</t>
  </si>
  <si>
    <t>Витрати електроенергії на технологічні потреби</t>
  </si>
  <si>
    <t>Вартість покупної теплової енергії</t>
  </si>
  <si>
    <t>Вартість теплової енергії власних ТЕЦ, ТЕС, АЕС,  когенераційних установок та установок з використанням альтернативних джерел енергії</t>
  </si>
  <si>
    <t>Умовно -змінні витрати, всього</t>
  </si>
  <si>
    <t>Умовно-змінна частина двоставкового тарифу на виробництво теплової енергії</t>
  </si>
  <si>
    <t>Виробництво теплової енергії, умовно - постійні витрати</t>
  </si>
  <si>
    <t>Повна планована собівартість виробництва теплової енергії за "-" умовно-змінних витрат</t>
  </si>
  <si>
    <t>11</t>
  </si>
  <si>
    <t>Витрати на покриття втрат</t>
  </si>
  <si>
    <t>12</t>
  </si>
  <si>
    <t>Планований прибуток у тарифах на виробництво теплової енергії</t>
  </si>
  <si>
    <t>13</t>
  </si>
  <si>
    <t>Коригування витрат</t>
  </si>
  <si>
    <t>14</t>
  </si>
  <si>
    <t>Місячна абонентська плата за виробництво теплової енергії на одиницю теплового навантаження</t>
  </si>
  <si>
    <t>грн/Гкал/ год</t>
  </si>
  <si>
    <t>Транспортування теплової енергії, умовно-постійні витрати (в частині постачання теплової енергії)</t>
  </si>
  <si>
    <t>15</t>
  </si>
  <si>
    <t>Повна планована собівартість транспортування теплової енергії</t>
  </si>
  <si>
    <t>16</t>
  </si>
  <si>
    <t>17</t>
  </si>
  <si>
    <t>Планований прибуток у тарифах на транспортування теплової енергії</t>
  </si>
  <si>
    <t>18</t>
  </si>
  <si>
    <t>19</t>
  </si>
  <si>
    <t>Місячна абонентська плата за транспортування теплової енергії на одиницю теплового навантаження</t>
  </si>
  <si>
    <t>Постачання теплової енергії, умовно-постійні витрати (в частині постачання теплової енергії)</t>
  </si>
  <si>
    <t>20</t>
  </si>
  <si>
    <t>Повна планована собівартість постачання теплової енергії</t>
  </si>
  <si>
    <t>21</t>
  </si>
  <si>
    <t>22</t>
  </si>
  <si>
    <t xml:space="preserve">Планований прибуток у тарифах на постачання теплової енергії </t>
  </si>
  <si>
    <t>23</t>
  </si>
  <si>
    <t>24</t>
  </si>
  <si>
    <t>Місячна абонентська плата за постачання теплової енергії на одиницю теплового навантаження</t>
  </si>
  <si>
    <t>Двоставкові тарифи на теплову енергію для кінцевих споживачів в частині постачання теплової енергії (без ПДВ)</t>
  </si>
  <si>
    <t>25</t>
  </si>
  <si>
    <t xml:space="preserve">Умовно-змінна частина двоставкового тарифу на теплову енергію </t>
  </si>
  <si>
    <t>26</t>
  </si>
  <si>
    <t xml:space="preserve">Умовно-постійна частина двоставкового тарифу на теплову енергію – місячна абонентська плата на одиницю теплового навантаження без урахування обсягу теплової енергії на господарські потреби ліцензованої діяльності  </t>
  </si>
  <si>
    <t>Двоставкові тарифи на теплову енергію для кінцевих споживачів (з ПДВ)</t>
  </si>
  <si>
    <t>27</t>
  </si>
  <si>
    <t>28</t>
  </si>
  <si>
    <t xml:space="preserve">             (підпис)</t>
  </si>
  <si>
    <t>паливна складова з покупним</t>
  </si>
  <si>
    <r>
      <t xml:space="preserve">Розрахунок двоставкових тарифів на теплову енергію для потреб бюджетних установ </t>
    </r>
    <r>
      <rPr>
        <b/>
        <sz val="14"/>
        <color rgb="FF0000CC"/>
        <rFont val="Times New Roman"/>
        <family val="1"/>
        <charset val="204"/>
      </rPr>
      <t>(в частині постачання теплової енергії)</t>
    </r>
    <r>
      <rPr>
        <b/>
        <sz val="14"/>
        <color theme="1"/>
        <rFont val="Times New Roman"/>
        <family val="1"/>
        <charset val="204"/>
      </rPr>
      <t xml:space="preserve"> на планований період 12 місяців</t>
    </r>
  </si>
  <si>
    <r>
      <t xml:space="preserve">Розрахунок двоставкових тарифів на теплову енергію для потреб інших споживачів </t>
    </r>
    <r>
      <rPr>
        <b/>
        <sz val="13"/>
        <color rgb="FF0000CC"/>
        <rFont val="Times New Roman"/>
        <family val="1"/>
        <charset val="204"/>
      </rPr>
      <t>(в частині постачання теплової енергії)</t>
    </r>
    <r>
      <rPr>
        <b/>
        <sz val="13"/>
        <color theme="1"/>
        <rFont val="Times New Roman"/>
        <family val="1"/>
        <charset val="204"/>
      </rPr>
      <t xml:space="preserve"> на планований період 12 місяців</t>
    </r>
  </si>
  <si>
    <t xml:space="preserve">виробництво теплової енергії, транспортування теплової енергії без врахування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</t>
  </si>
  <si>
    <t>Теплове навантаження об’єктів теплоспоживання власних споживачів</t>
  </si>
  <si>
    <t>Розрахунок двоставкових тарифів на теплову енергію для потреб релігійних організацій (в частині постачання теплової енергії) на планований період 12 місяців</t>
  </si>
  <si>
    <t>виробництво теплової енергії, транспортування теплової енергії без урахуванняя витрат на утримання та обслуговування центральних теплових пунктів, постачання теплової енергії з урахуванням витрат на утримання та обслуговування індивідуальних теплових пунктів  без вузлів комерційного обліку теплової енергії</t>
  </si>
  <si>
    <t>Теплове навантаження об’єктів теплоспоживання власних споживачів в частині постачання теплової енергії</t>
  </si>
  <si>
    <t>грн/Гкал/год</t>
  </si>
  <si>
    <t>Транспортування теплової енергії (в частині постачання теплової енергії) , умовно-постійні витрати</t>
  </si>
  <si>
    <t>Постачання теплової енергії (в частині постачання теплової енергії) , умовно-постійні витрати</t>
  </si>
  <si>
    <t>Двоставкові тарифи на теплову енергію для кінцевих споживачів (без ПДВ)</t>
  </si>
  <si>
    <t>підпис</t>
  </si>
  <si>
    <t>Додаток ____ до розрахунку двоставкових тарифів на теплову енергію згідно Наказу Міністерства регіонального розвитку, будівництва та житлово-комунального господарства України 03.12.2012  № 605</t>
  </si>
  <si>
    <r>
      <t xml:space="preserve">Двоставкові тарифи на послугу з постачання теплової енергії для кінцевих споживачів на 2021 рік </t>
    </r>
    <r>
      <rPr>
        <sz val="12.5"/>
        <color theme="1"/>
        <rFont val="Times New Roman"/>
        <family val="1"/>
        <charset val="204"/>
      </rPr>
      <t>(з ПДВ)</t>
    </r>
  </si>
  <si>
    <t>Двоставкові тарифи на теплову енергію для населення (з ПДВ)</t>
  </si>
  <si>
    <t xml:space="preserve">Умовно-постійна частина двоставкового тарифу на теплову енергію – місячна абонентська плата на одиницю теплового навантаження без урахування обсягу теплової енергії на господарські потреби ліцензованої діяльності, усього, в т.ч.: </t>
  </si>
  <si>
    <t>Двоставкові тарифи на теплову енергію для бюджетних установ (з ПДВ)</t>
  </si>
  <si>
    <t>Двоставкові тарифи на теплову енергію для інших споживачів (з ПДВ)</t>
  </si>
  <si>
    <t>6.1</t>
  </si>
  <si>
    <t>6.2</t>
  </si>
  <si>
    <t>6.3</t>
  </si>
  <si>
    <t>Двоставкові тарифи на теплову енергію для релігійних організацій (з ПДВ)</t>
  </si>
  <si>
    <t>х</t>
  </si>
  <si>
    <t>8.1</t>
  </si>
  <si>
    <t>8.2</t>
  </si>
  <si>
    <t>8.3</t>
  </si>
  <si>
    <t>Розрахунок  тарифів на виробництво теплової енергії в розрізі категорій споживачів на планований період 12 місяців</t>
  </si>
  <si>
    <t>категорії споживачів</t>
  </si>
  <si>
    <t>населення</t>
  </si>
  <si>
    <t>бюджетні установи</t>
  </si>
  <si>
    <t>інші споживачі</t>
  </si>
  <si>
    <t>релігійні організації</t>
  </si>
  <si>
    <t>Діючий тариф</t>
  </si>
  <si>
    <t>седньозважений</t>
  </si>
  <si>
    <t>нас</t>
  </si>
  <si>
    <t>бюд</t>
  </si>
  <si>
    <t>інші</t>
  </si>
  <si>
    <t>релігія</t>
  </si>
  <si>
    <t>Одноставковий тариф на виробництво теплової енергії (без ПДВ)</t>
  </si>
  <si>
    <t>4</t>
  </si>
  <si>
    <t>Тариф на виробництво теплової енергії</t>
  </si>
  <si>
    <t>Одноставковий тариф на виробництво теплової енергії (з ПДВ)</t>
  </si>
  <si>
    <t>5</t>
  </si>
  <si>
    <t>Двоставковий тариф на виробництво теплової енергії, умовно-змінні витрати (без ПДВ)</t>
  </si>
  <si>
    <t>Двоставковий тариф на виробництво теплової енергії, умовно - постійні витрати (без ПДВ)</t>
  </si>
  <si>
    <t>Двоставкові тарифи на виробництво теплової енергії для кінцевих споживачів (без ПДВ)</t>
  </si>
  <si>
    <t>Двоставкові тарифи на виробництво теплової енергії для кінцевих споживачів (з ПДВ)</t>
  </si>
  <si>
    <t>Довідково:</t>
  </si>
  <si>
    <t>Тариф на виробництво теплової енергії, що  виробляється КГУ</t>
  </si>
  <si>
    <t>Тариф на виробництво теплової енергії, що  виробляється на установках з використанням альтернативних джерел енергії</t>
  </si>
  <si>
    <t>Тариф на покупну теплову енергію ПрАт "Черкаське хімволокно"</t>
  </si>
  <si>
    <t xml:space="preserve">Тариф на електричну енергію на виробництво теплової енергії </t>
  </si>
  <si>
    <t>коп/кВт*год</t>
  </si>
  <si>
    <t>перевірка</t>
  </si>
  <si>
    <t>Розрахунок  тарифів на транспортування  теплової енергії ( в частині постачання теплової енергії) в розрізі категорій споживачів на планований період 12 місяців</t>
  </si>
  <si>
    <t>Загальний обсяг транспортування теплової енергії тепловими мережами ліцензіата</t>
  </si>
  <si>
    <t>Річний обсяг транспортування теплової енергії власним  споживачам</t>
  </si>
  <si>
    <t>Річний обсяг транспортування теплової енергії інших суб"єктів господарювання (ПрАТ "Черкаське хімволокно"</t>
  </si>
  <si>
    <t>Обсяг транспортування теплової енергії без ЦТП</t>
  </si>
  <si>
    <t>власним споживачам</t>
  </si>
  <si>
    <t>інших суб"єктів господарювання (ПрАТ "Черкаське хімволокно"</t>
  </si>
  <si>
    <t>3.</t>
  </si>
  <si>
    <t>Обсяг транспортування теплової енергії через ЦТП</t>
  </si>
  <si>
    <t>без ЦТП</t>
  </si>
  <si>
    <t>з ЦТП</t>
  </si>
  <si>
    <t>Одноставковий тариф на транспортування теплової енергії власним споживачам (без ПДВ)</t>
  </si>
  <si>
    <t>Тариф на транспортування теплової енергії без ЦТП</t>
  </si>
  <si>
    <t>Тариф на транспортування теплової енергії з ЦТП</t>
  </si>
  <si>
    <t>Одноставковий тариф на транспортування теплової енергії інших суб"єктів господарювання (ПрАт "Черкаське хімволокно") (без ПДВ)</t>
  </si>
  <si>
    <t>Двоставковий тариф на транспортування теплової енергії без ЦТП, умовно - постійні витрати (без ПДВ)</t>
  </si>
  <si>
    <t>Двоставковий тариф на транспортування теплової енергії через ЦТП, умовно - постійні витрати (без ПДВ)</t>
  </si>
  <si>
    <t>Одноставковий тариф на транспортування теплової енергії власним споживачам (з ПДВ)</t>
  </si>
  <si>
    <t>Одноставковий тариф на транспортування теплової енергії інших суб"єктів господарювання (ПрАт "Черкаське хімволокно") (з ПДВ)</t>
  </si>
  <si>
    <t>Двоставковий тариф на транспортування теплової енергії без ЦТП, умовно - постійні витрати (з ПДВ)</t>
  </si>
  <si>
    <t>Двоставковий тариф на транспортування теплової енергії через ЦТП, умовно - постійні витрати (з ПДВ)</t>
  </si>
  <si>
    <t>29</t>
  </si>
  <si>
    <t>30</t>
  </si>
  <si>
    <t>31</t>
  </si>
  <si>
    <t>32</t>
  </si>
  <si>
    <t>перевірка з Д9.1-9.4</t>
  </si>
  <si>
    <t>Розрахунок  тарифів на постачання  теплової енергії ( в частині постачання теплової енергії) в розрізі категорій споживачів на планований період 12 місяців</t>
  </si>
  <si>
    <t>1.</t>
  </si>
  <si>
    <t>Річний обсяг постачання  теплової енергії власним  споживачам</t>
  </si>
  <si>
    <t>1.1.</t>
  </si>
  <si>
    <t>Обсяг постачання теплової енергії без ІТП</t>
  </si>
  <si>
    <t>1.2.</t>
  </si>
  <si>
    <t>Обсяг постачання  теплової енергії  з ІТП</t>
  </si>
  <si>
    <t>2.</t>
  </si>
  <si>
    <t>2.1.</t>
  </si>
  <si>
    <t>без ІТП</t>
  </si>
  <si>
    <t>2.1.1.</t>
  </si>
  <si>
    <t>без вузлів комерційного обліку теплової енергії</t>
  </si>
  <si>
    <t>2.1.2.</t>
  </si>
  <si>
    <t>2.2.</t>
  </si>
  <si>
    <t>з ІТП</t>
  </si>
  <si>
    <t>2.2.1.</t>
  </si>
  <si>
    <t>2.2.2.</t>
  </si>
  <si>
    <t>Одноставковий тариф на постачання  теплової енергії власним споживачам (без ПДВ)</t>
  </si>
  <si>
    <t>Тариф на постачання  теплової енергії без ІТП</t>
  </si>
  <si>
    <t>4.</t>
  </si>
  <si>
    <t>Тариф на постачання  теплової енергії з ІТП</t>
  </si>
  <si>
    <t>Двоставковий тариф на  постачання теплової енергії без ІТП без вузлів комерційного обліку, умовно - постійні витрати (без ПДВ)</t>
  </si>
  <si>
    <t>Повна планована собівартість постачання  теплової енергії</t>
  </si>
  <si>
    <t>Планований прибуток у тарифах на постачання  теплової енергії</t>
  </si>
  <si>
    <t>Місячна абонентська плата за постачання  теплової енергії на одиницю теплового навантаження</t>
  </si>
  <si>
    <t>Двоставковий тариф на  постачання теплової енергії без ІТП з вузлами комерційного обліку, умовно - постійні витрати (без ПДВ)</t>
  </si>
  <si>
    <t>Двоставковий тариф на  постачання теплової енергії з ІТП без вузлів комерційного обліку, умовно - постійні витрати (без ПДВ)</t>
  </si>
  <si>
    <t>Двоставковий тариф на  постачання теплової енергії з ІТП з вузлами комерційного обліку, умовно - постійні витрати (без ПДВ)</t>
  </si>
  <si>
    <t>Одноставковий тариф на постачання  теплової енергії власним споживачам (з ПДВ)</t>
  </si>
  <si>
    <t>25.1</t>
  </si>
  <si>
    <t>25.2</t>
  </si>
  <si>
    <t>26.1</t>
  </si>
  <si>
    <t>26.2</t>
  </si>
  <si>
    <t>Двоставковий тариф на  постачання теплової енергії без ІТП без вузлів комерційного обліку, умовно - постійні витрати (з ПДВ)</t>
  </si>
  <si>
    <t>Двоставковий тариф на  постачання теплової енергії без ІТП з вузлами комерційного обліку, умовно - постійні витрати (з ПДВ)</t>
  </si>
  <si>
    <t>33</t>
  </si>
  <si>
    <t>34</t>
  </si>
  <si>
    <t>35</t>
  </si>
  <si>
    <t>36</t>
  </si>
  <si>
    <t>Двоставковий тариф на  постачання теплової енергії з ІТП без вузлів комерційного обліку, умовно - постійні витрати (з ПДВ)</t>
  </si>
  <si>
    <t>37</t>
  </si>
  <si>
    <t>38</t>
  </si>
  <si>
    <t>39</t>
  </si>
  <si>
    <t>40</t>
  </si>
  <si>
    <t>41</t>
  </si>
  <si>
    <t>Двоставковий тариф на  постачання теплової енергії з ІТП з вузлами комерційного обліку, умовно - постійні витрати (з ПДВ)</t>
  </si>
  <si>
    <t>42</t>
  </si>
  <si>
    <t>43</t>
  </si>
  <si>
    <t>44</t>
  </si>
  <si>
    <t>45</t>
  </si>
  <si>
    <t>46</t>
  </si>
  <si>
    <t>перевірка з Д10,1-10,4</t>
  </si>
  <si>
    <t xml:space="preserve">СУМА МіСЯЧН АБОН ПЛАТИ </t>
  </si>
  <si>
    <t>Додаток 11.1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</si>
  <si>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послугу </t>
    </r>
    <r>
      <rPr>
        <b/>
        <sz val="13"/>
        <color rgb="FF0000CC"/>
        <rFont val="Times New Roman"/>
        <family val="1"/>
        <charset val="204"/>
      </rPr>
      <t>постачання гарячої води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для потреб населення </t>
    </r>
    <r>
      <rPr>
        <b/>
        <sz val="13"/>
        <rFont val="Times New Roman"/>
        <family val="1"/>
        <charset val="204"/>
      </rPr>
      <t>на планований період 12 місяців</t>
    </r>
  </si>
  <si>
    <t xml:space="preserve">Розрахунок вартості теплової енергії для формування тарифу на послугу постачання гарячої води </t>
  </si>
  <si>
    <r>
      <t xml:space="preserve">Річний обсяг транспортування теплової енергії </t>
    </r>
    <r>
      <rPr>
        <b/>
        <sz val="10"/>
        <color rgb="FF0000CC"/>
        <rFont val="Times New Roman"/>
        <family val="1"/>
        <charset val="204"/>
      </rPr>
      <t xml:space="preserve">для постачання гарячої води </t>
    </r>
    <r>
      <rPr>
        <b/>
        <sz val="10"/>
        <rFont val="Times New Roman"/>
        <family val="1"/>
        <charset val="204"/>
      </rPr>
      <t>власним споживачам, Гкал</t>
    </r>
  </si>
  <si>
    <r>
      <t xml:space="preserve">Річний обсяг постачання теплової енерії </t>
    </r>
    <r>
      <rPr>
        <b/>
        <sz val="10"/>
        <color rgb="FF0000CC"/>
        <rFont val="Times New Roman"/>
        <family val="1"/>
        <charset val="204"/>
      </rPr>
      <t>для постачання гарячої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rgb="FF0000CC"/>
        <rFont val="Times New Roman"/>
        <family val="1"/>
        <charset val="204"/>
      </rPr>
      <t>води</t>
    </r>
    <r>
      <rPr>
        <b/>
        <sz val="10"/>
        <rFont val="Times New Roman"/>
        <family val="1"/>
        <charset val="204"/>
      </rPr>
      <t xml:space="preserve"> власним споживачам, Гкал</t>
    </r>
  </si>
  <si>
    <t xml:space="preserve">Розрахунок одноставкових тарифів на послугу з постачання гарячої води </t>
  </si>
  <si>
    <r>
      <t>грн/м</t>
    </r>
    <r>
      <rPr>
        <vertAlign val="superscript"/>
        <sz val="9"/>
        <color rgb="FF0000CC"/>
        <rFont val="Times New Roman"/>
        <family val="1"/>
        <charset val="204"/>
      </rPr>
      <t xml:space="preserve"> 3</t>
    </r>
  </si>
  <si>
    <t>Кількість теплової енергії, необхідної для підігріву обсягу води (зазначеного в рядку 8) до визначених параметрів її якості, Гкал</t>
  </si>
  <si>
    <r>
      <t>Річний обсяг споживання  гарячої води, тис. м</t>
    </r>
    <r>
      <rPr>
        <b/>
        <vertAlign val="superscript"/>
        <sz val="10"/>
        <color rgb="FF0000CC"/>
        <rFont val="Times New Roman"/>
        <family val="1"/>
        <charset val="204"/>
      </rPr>
      <t xml:space="preserve"> 3</t>
    </r>
  </si>
  <si>
    <r>
      <t>Вартість 1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холодної води без ПДВ, грн</t>
    </r>
  </si>
  <si>
    <t>Повна планова собівартість послуги, у тому числі:</t>
  </si>
  <si>
    <t>11.1</t>
  </si>
  <si>
    <t>Вартість власної теплової енергії, необхідної для підігріву холодної води</t>
  </si>
  <si>
    <t>11.1.1.</t>
  </si>
  <si>
    <t>11.1.2.</t>
  </si>
  <si>
    <t>11.2</t>
  </si>
  <si>
    <t>Витрати на придбання холодної води на послугу з  постачання гарячої води</t>
  </si>
  <si>
    <t xml:space="preserve">Тарифи на послугу постачання гарячої води для потреб населення з ПДВ  </t>
  </si>
  <si>
    <t>_______________</t>
  </si>
  <si>
    <t>Додаток 11.2                    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</si>
  <si>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</t>
    </r>
    <r>
      <rPr>
        <b/>
        <sz val="13"/>
        <color rgb="FF0000CC"/>
        <rFont val="Times New Roman"/>
        <family val="1"/>
        <charset val="204"/>
      </rPr>
      <t xml:space="preserve">постачання гарячої води 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 xml:space="preserve">для потреб бюджетних установ </t>
    </r>
    <r>
      <rPr>
        <b/>
        <sz val="13"/>
        <rFont val="Times New Roman"/>
        <family val="1"/>
        <charset val="204"/>
      </rPr>
      <t>на планований період 12 місяців</t>
    </r>
  </si>
  <si>
    <t>10.1</t>
  </si>
  <si>
    <t>10.1.1</t>
  </si>
  <si>
    <t>10.1.2</t>
  </si>
  <si>
    <t>10.2</t>
  </si>
  <si>
    <t xml:space="preserve">Тарифи на послугу постачання гарячої води для потреб бюджетних установ з ПДВ  </t>
  </si>
  <si>
    <t>Додаток 11.3                                                                                                                                                                                                               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</si>
  <si>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постачання гарячої води  </t>
    </r>
    <r>
      <rPr>
        <b/>
        <sz val="13"/>
        <color rgb="FFFF0000"/>
        <rFont val="Times New Roman"/>
        <family val="1"/>
        <charset val="204"/>
      </rPr>
      <t xml:space="preserve">для потреб інших споживачів </t>
    </r>
    <r>
      <rPr>
        <b/>
        <sz val="13"/>
        <rFont val="Times New Roman"/>
        <family val="1"/>
        <charset val="204"/>
      </rPr>
      <t>на планований період 12 місяців</t>
    </r>
  </si>
  <si>
    <t>Розрахунок вартості теплової енергії для формування тарифу на послугу постачання гарячої води для потреб інших споживачів</t>
  </si>
  <si>
    <t xml:space="preserve">Тарифи на послугу постачання гарячої води для потреб інших споживачів з ПДВ  </t>
  </si>
  <si>
    <t>Додаток 11.4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1 пункту 4 розділу ІІ)</t>
  </si>
  <si>
    <r>
      <t xml:space="preserve">Розрахунок одноставкових тарифів на постачання гарячої води  </t>
    </r>
    <r>
      <rPr>
        <b/>
        <sz val="12"/>
        <color rgb="FFFF0000"/>
        <rFont val="Times New Roman"/>
        <family val="1"/>
        <charset val="204"/>
      </rPr>
      <t xml:space="preserve">для потреб релігійних організацій </t>
    </r>
    <r>
      <rPr>
        <b/>
        <sz val="12"/>
        <rFont val="Times New Roman"/>
        <family val="1"/>
        <charset val="204"/>
      </rPr>
      <t>на планований період 12 місяців</t>
    </r>
  </si>
  <si>
    <t>Розрахунок вартості теплової енергії для формування тарифу на послугу постачання гарячої води для потреб релігійних органзацій</t>
  </si>
  <si>
    <t>Розрахунок одноставкових тарифів на послугу з постачання гарячої води релігійних органзацій</t>
  </si>
  <si>
    <t xml:space="preserve">Тарифи на послугу постачання гарячої води для потреб релігійних органзацій з ПДВ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</si>
</sst>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0.000"/>
    <numFmt numFmtId="166" formatCode="0.0000"/>
    <numFmt numFmtId="167" formatCode="_-* #,##0\ _₽_-;\-* #,##0\ _₽_-;_-* &quot;-&quot;??\ _₽_-;_-@_-"/>
    <numFmt numFmtId="168" formatCode="0.00000"/>
    <numFmt numFmtId="169" formatCode="#,##0.000"/>
    <numFmt numFmtId="170" formatCode="#,##0.0000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CC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1"/>
      <color rgb="FF0000CC"/>
      <name val="Calibri"/>
      <family val="2"/>
      <charset val="204"/>
      <scheme val="minor"/>
    </font>
    <font>
      <sz val="9"/>
      <color rgb="FF0000CC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color theme="5" tint="-0.499984740745262"/>
      <name val="Times New Roman"/>
      <family val="1"/>
      <charset val="204"/>
    </font>
    <font>
      <sz val="11"/>
      <color theme="5" tint="-0.499984740745262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CC"/>
      <name val="Calibri"/>
      <family val="2"/>
      <charset val="204"/>
      <scheme val="minor"/>
    </font>
    <font>
      <b/>
      <sz val="11"/>
      <color rgb="FF0000CC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5" tint="-0.499984740745262"/>
      <name val="Calibri"/>
      <family val="2"/>
      <charset val="204"/>
      <scheme val="minor"/>
    </font>
    <font>
      <b/>
      <sz val="13"/>
      <color rgb="FF0000C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.5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b/>
      <sz val="11"/>
      <color theme="5" tint="-0.499984740745262"/>
      <name val="Calibri"/>
      <family val="2"/>
      <charset val="204"/>
      <scheme val="minor"/>
    </font>
    <font>
      <b/>
      <sz val="10"/>
      <color theme="5" tint="-0.499984740745262"/>
      <name val="Times New Roman"/>
      <family val="1"/>
      <charset val="204"/>
    </font>
    <font>
      <b/>
      <sz val="8"/>
      <color theme="5" tint="-0.499984740745262"/>
      <name val="Times New Roman"/>
      <family val="1"/>
      <charset val="204"/>
    </font>
    <font>
      <sz val="8"/>
      <color theme="5" tint="-0.49998474074526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9"/>
      <color theme="5" tint="-0.499984740745262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vertAlign val="superscript"/>
      <sz val="9"/>
      <color rgb="FF0000CC"/>
      <name val="Times New Roman"/>
      <family val="1"/>
      <charset val="204"/>
    </font>
    <font>
      <b/>
      <vertAlign val="superscript"/>
      <sz val="10"/>
      <color rgb="FF0000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5" tint="-0.499984740745262"/>
      <name val="Times New Roman"/>
      <family val="1"/>
      <charset val="204"/>
    </font>
    <font>
      <b/>
      <sz val="12"/>
      <color theme="5" tint="-0.499984740745262"/>
      <name val="Calibri"/>
      <family val="2"/>
      <charset val="204"/>
      <scheme val="minor"/>
    </font>
    <font>
      <b/>
      <sz val="11"/>
      <color theme="5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5" fillId="0" borderId="0"/>
  </cellStyleXfs>
  <cellXfs count="491">
    <xf numFmtId="0" fontId="0" fillId="0" borderId="0" xfId="0"/>
    <xf numFmtId="49" fontId="4" fillId="2" borderId="0" xfId="3" applyNumberFormat="1" applyFont="1" applyFill="1" applyProtection="1"/>
    <xf numFmtId="0" fontId="4" fillId="2" borderId="0" xfId="3" applyFont="1" applyFill="1" applyAlignment="1" applyProtection="1">
      <alignment horizontal="center" vertical="center" wrapText="1"/>
    </xf>
    <xf numFmtId="0" fontId="4" fillId="2" borderId="0" xfId="3" applyFont="1" applyFill="1" applyProtection="1"/>
    <xf numFmtId="0" fontId="4" fillId="2" borderId="0" xfId="3" applyFont="1" applyFill="1" applyAlignment="1" applyProtection="1">
      <alignment wrapText="1"/>
    </xf>
    <xf numFmtId="0" fontId="4" fillId="2" borderId="0" xfId="3" applyFont="1" applyFill="1" applyAlignment="1" applyProtection="1">
      <alignment vertical="top" wrapText="1"/>
    </xf>
    <xf numFmtId="0" fontId="1" fillId="2" borderId="0" xfId="3" applyFill="1" applyProtection="1"/>
    <xf numFmtId="0" fontId="4" fillId="2" borderId="0" xfId="3" applyFont="1" applyFill="1" applyBorder="1" applyAlignment="1" applyProtection="1"/>
    <xf numFmtId="0" fontId="4" fillId="2" borderId="0" xfId="3" applyFont="1" applyFill="1" applyBorder="1" applyAlignment="1" applyProtection="1">
      <alignment horizontal="right"/>
    </xf>
    <xf numFmtId="0" fontId="8" fillId="2" borderId="8" xfId="3" applyFont="1" applyFill="1" applyBorder="1" applyAlignment="1" applyProtection="1">
      <alignment horizontal="center" vertical="center" wrapText="1"/>
    </xf>
    <xf numFmtId="0" fontId="8" fillId="2" borderId="4" xfId="3" applyFont="1" applyFill="1" applyBorder="1" applyAlignment="1" applyProtection="1">
      <alignment horizontal="center" vertical="center" wrapText="1"/>
    </xf>
    <xf numFmtId="49" fontId="10" fillId="2" borderId="4" xfId="3" applyNumberFormat="1" applyFont="1" applyFill="1" applyBorder="1" applyAlignment="1" applyProtection="1">
      <alignment horizontal="center" vertical="center" wrapText="1"/>
    </xf>
    <xf numFmtId="0" fontId="10" fillId="2" borderId="4" xfId="3" applyFont="1" applyFill="1" applyBorder="1" applyAlignment="1" applyProtection="1">
      <alignment vertical="center" wrapText="1"/>
    </xf>
    <xf numFmtId="0" fontId="12" fillId="2" borderId="4" xfId="3" applyFont="1" applyFill="1" applyBorder="1" applyAlignment="1" applyProtection="1">
      <alignment horizontal="center" vertical="center" wrapText="1"/>
    </xf>
    <xf numFmtId="4" fontId="11" fillId="2" borderId="4" xfId="3" applyNumberFormat="1" applyFont="1" applyFill="1" applyBorder="1" applyAlignment="1" applyProtection="1">
      <alignment horizontal="center" vertical="center" wrapText="1"/>
    </xf>
    <xf numFmtId="49" fontId="9" fillId="2" borderId="4" xfId="3" applyNumberFormat="1" applyFont="1" applyFill="1" applyBorder="1" applyAlignment="1" applyProtection="1">
      <alignment horizontal="center" vertical="center" wrapText="1"/>
    </xf>
    <xf numFmtId="0" fontId="9" fillId="2" borderId="4" xfId="3" applyFont="1" applyFill="1" applyBorder="1" applyAlignment="1" applyProtection="1">
      <alignment horizontal="left" vertical="center" wrapText="1" indent="1"/>
    </xf>
    <xf numFmtId="4" fontId="5" fillId="2" borderId="4" xfId="3" applyNumberFormat="1" applyFont="1" applyFill="1" applyBorder="1" applyAlignment="1" applyProtection="1">
      <alignment horizontal="center" vertical="center" wrapText="1"/>
    </xf>
    <xf numFmtId="0" fontId="13" fillId="2" borderId="0" xfId="3" applyFont="1" applyFill="1" applyProtection="1"/>
    <xf numFmtId="0" fontId="14" fillId="2" borderId="4" xfId="3" applyFont="1" applyFill="1" applyBorder="1" applyAlignment="1" applyProtection="1">
      <alignment vertical="center" wrapText="1"/>
    </xf>
    <xf numFmtId="4" fontId="15" fillId="2" borderId="4" xfId="3" applyNumberFormat="1" applyFont="1" applyFill="1" applyBorder="1" applyAlignment="1" applyProtection="1">
      <alignment horizontal="center" vertical="center" wrapText="1"/>
    </xf>
    <xf numFmtId="4" fontId="1" fillId="2" borderId="0" xfId="3" applyNumberFormat="1" applyFill="1" applyProtection="1"/>
    <xf numFmtId="0" fontId="10" fillId="2" borderId="4" xfId="3" applyFont="1" applyFill="1" applyBorder="1" applyAlignment="1" applyProtection="1">
      <alignment vertical="top" wrapText="1"/>
    </xf>
    <xf numFmtId="0" fontId="10" fillId="2" borderId="4" xfId="3" applyFont="1" applyFill="1" applyBorder="1" applyAlignment="1" applyProtection="1">
      <alignment horizontal="center" vertical="center" wrapText="1"/>
    </xf>
    <xf numFmtId="0" fontId="1" fillId="2" borderId="0" xfId="3" applyFill="1" applyAlignment="1" applyProtection="1">
      <alignment vertical="center"/>
    </xf>
    <xf numFmtId="49" fontId="10" fillId="2" borderId="4" xfId="3" applyNumberFormat="1" applyFont="1" applyFill="1" applyBorder="1" applyAlignment="1" applyProtection="1">
      <alignment horizontal="center" vertical="top" wrapText="1"/>
    </xf>
    <xf numFmtId="4" fontId="16" fillId="2" borderId="4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Alignment="1" applyProtection="1">
      <alignment vertical="top"/>
    </xf>
    <xf numFmtId="0" fontId="5" fillId="2" borderId="0" xfId="3" applyFont="1" applyFill="1" applyProtection="1"/>
    <xf numFmtId="49" fontId="17" fillId="2" borderId="0" xfId="3" applyNumberFormat="1" applyFont="1" applyFill="1" applyProtection="1"/>
    <xf numFmtId="0" fontId="17" fillId="2" borderId="0" xfId="3" applyFont="1" applyFill="1" applyAlignment="1" applyProtection="1">
      <alignment horizontal="justify" wrapText="1"/>
    </xf>
    <xf numFmtId="0" fontId="17" fillId="2" borderId="0" xfId="3" applyFont="1" applyFill="1" applyAlignment="1" applyProtection="1">
      <alignment horizontal="center" wrapText="1"/>
    </xf>
    <xf numFmtId="0" fontId="18" fillId="2" borderId="0" xfId="3" applyFont="1" applyFill="1" applyProtection="1"/>
    <xf numFmtId="49" fontId="19" fillId="2" borderId="0" xfId="3" applyNumberFormat="1" applyFont="1" applyFill="1" applyProtection="1"/>
    <xf numFmtId="0" fontId="20" fillId="2" borderId="0" xfId="3" applyFont="1" applyFill="1" applyAlignment="1" applyProtection="1">
      <alignment horizontal="justify" vertical="top" wrapText="1"/>
    </xf>
    <xf numFmtId="0" fontId="20" fillId="2" borderId="0" xfId="3" applyFont="1" applyFill="1" applyAlignment="1" applyProtection="1">
      <alignment horizontal="center" vertical="top" wrapText="1"/>
    </xf>
    <xf numFmtId="0" fontId="0" fillId="2" borderId="0" xfId="3" applyFont="1" applyFill="1" applyBorder="1" applyProtection="1"/>
    <xf numFmtId="0" fontId="1" fillId="2" borderId="0" xfId="3" applyFill="1" applyBorder="1" applyAlignment="1" applyProtection="1">
      <alignment horizontal="center" vertical="center"/>
    </xf>
    <xf numFmtId="4" fontId="11" fillId="2" borderId="0" xfId="3" applyNumberFormat="1" applyFont="1" applyFill="1" applyBorder="1" applyAlignment="1" applyProtection="1">
      <alignment horizontal="center" vertical="center" wrapText="1"/>
    </xf>
    <xf numFmtId="0" fontId="1" fillId="2" borderId="0" xfId="3" applyFill="1" applyBorder="1" applyProtection="1"/>
    <xf numFmtId="4" fontId="1" fillId="2" borderId="0" xfId="3" applyNumberFormat="1" applyFill="1" applyBorder="1" applyProtection="1"/>
    <xf numFmtId="0" fontId="1" fillId="2" borderId="0" xfId="3" applyFill="1" applyAlignment="1" applyProtection="1">
      <alignment horizontal="center" vertical="center"/>
    </xf>
    <xf numFmtId="0" fontId="13" fillId="2" borderId="0" xfId="3" applyFont="1" applyFill="1" applyAlignment="1" applyProtection="1">
      <alignment vertical="center"/>
    </xf>
    <xf numFmtId="49" fontId="6" fillId="2" borderId="0" xfId="3" applyNumberFormat="1" applyFont="1" applyFill="1" applyProtection="1"/>
    <xf numFmtId="0" fontId="6" fillId="2" borderId="0" xfId="3" applyFont="1" applyFill="1" applyAlignment="1" applyProtection="1">
      <alignment horizontal="justify" wrapText="1"/>
    </xf>
    <xf numFmtId="0" fontId="6" fillId="2" borderId="0" xfId="3" applyFont="1" applyFill="1" applyAlignment="1" applyProtection="1">
      <alignment horizontal="center" wrapText="1"/>
    </xf>
    <xf numFmtId="0" fontId="22" fillId="2" borderId="0" xfId="3" applyFont="1" applyFill="1" applyProtection="1"/>
    <xf numFmtId="0" fontId="9" fillId="2" borderId="0" xfId="3" applyFont="1" applyFill="1" applyAlignment="1" applyProtection="1">
      <alignment horizontal="justify" vertical="top" wrapText="1"/>
    </xf>
    <xf numFmtId="0" fontId="9" fillId="2" borderId="0" xfId="3" applyFont="1" applyFill="1" applyAlignment="1" applyProtection="1">
      <alignment horizontal="center" vertical="top" wrapText="1"/>
    </xf>
    <xf numFmtId="0" fontId="13" fillId="2" borderId="0" xfId="3" applyFont="1" applyFill="1" applyAlignment="1" applyProtection="1">
      <alignment horizontal="center" vertical="center"/>
    </xf>
    <xf numFmtId="0" fontId="21" fillId="2" borderId="0" xfId="3" applyFont="1" applyFill="1" applyAlignment="1" applyProtection="1">
      <alignment vertical="top" wrapText="1"/>
    </xf>
    <xf numFmtId="49" fontId="25" fillId="2" borderId="0" xfId="3" applyNumberFormat="1" applyFont="1" applyFill="1" applyProtection="1"/>
    <xf numFmtId="0" fontId="25" fillId="2" borderId="0" xfId="3" applyFont="1" applyFill="1" applyAlignment="1" applyProtection="1">
      <alignment horizontal="justify" wrapText="1"/>
    </xf>
    <xf numFmtId="0" fontId="26" fillId="2" borderId="0" xfId="3" applyFont="1" applyFill="1" applyAlignment="1" applyProtection="1">
      <alignment horizontal="center" wrapText="1"/>
    </xf>
    <xf numFmtId="0" fontId="3" fillId="2" borderId="0" xfId="3" applyFont="1" applyFill="1" applyProtection="1"/>
    <xf numFmtId="0" fontId="17" fillId="2" borderId="0" xfId="3" applyFont="1" applyFill="1" applyProtection="1"/>
    <xf numFmtId="1" fontId="1" fillId="0" borderId="0" xfId="5" applyNumberFormat="1"/>
    <xf numFmtId="0" fontId="1" fillId="0" borderId="0" xfId="5"/>
    <xf numFmtId="0" fontId="19" fillId="0" borderId="0" xfId="5" applyFont="1" applyFill="1"/>
    <xf numFmtId="49" fontId="19" fillId="0" borderId="0" xfId="5" applyNumberFormat="1" applyFont="1" applyFill="1" applyAlignment="1">
      <alignment horizontal="right"/>
    </xf>
    <xf numFmtId="0" fontId="25" fillId="0" borderId="0" xfId="5" applyFont="1" applyFill="1" applyAlignment="1">
      <alignment horizontal="left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1" fillId="0" borderId="0" xfId="5" applyAlignment="1">
      <alignment horizontal="center"/>
    </xf>
    <xf numFmtId="49" fontId="20" fillId="0" borderId="4" xfId="5" applyNumberFormat="1" applyFont="1" applyFill="1" applyBorder="1" applyAlignment="1">
      <alignment horizontal="center" vertical="center" wrapText="1"/>
    </xf>
    <xf numFmtId="0" fontId="20" fillId="0" borderId="4" xfId="5" applyFont="1" applyFill="1" applyBorder="1" applyAlignment="1">
      <alignment horizontal="center" vertical="center" wrapText="1"/>
    </xf>
    <xf numFmtId="0" fontId="31" fillId="0" borderId="4" xfId="5" applyFont="1" applyBorder="1" applyAlignment="1">
      <alignment horizontal="center" vertical="center"/>
    </xf>
    <xf numFmtId="0" fontId="1" fillId="0" borderId="0" xfId="5" applyFont="1" applyAlignment="1"/>
    <xf numFmtId="49" fontId="32" fillId="0" borderId="4" xfId="5" applyNumberFormat="1" applyFont="1" applyFill="1" applyBorder="1" applyAlignment="1">
      <alignment horizontal="center" vertical="center" wrapText="1"/>
    </xf>
    <xf numFmtId="0" fontId="32" fillId="0" borderId="4" xfId="5" applyFont="1" applyFill="1" applyBorder="1" applyAlignment="1">
      <alignment horizontal="left" vertical="center" wrapText="1"/>
    </xf>
    <xf numFmtId="0" fontId="32" fillId="0" borderId="4" xfId="5" applyFont="1" applyFill="1" applyBorder="1" applyAlignment="1">
      <alignment horizontal="center" vertical="center" wrapText="1"/>
    </xf>
    <xf numFmtId="4" fontId="32" fillId="0" borderId="4" xfId="5" applyNumberFormat="1" applyFont="1" applyFill="1" applyBorder="1" applyAlignment="1">
      <alignment horizontal="center" vertical="center" wrapText="1"/>
    </xf>
    <xf numFmtId="0" fontId="3" fillId="0" borderId="0" xfId="5" applyFont="1"/>
    <xf numFmtId="0" fontId="32" fillId="0" borderId="4" xfId="5" applyFont="1" applyFill="1" applyBorder="1" applyAlignment="1">
      <alignment vertical="center" wrapText="1"/>
    </xf>
    <xf numFmtId="49" fontId="33" fillId="0" borderId="4" xfId="5" applyNumberFormat="1" applyFont="1" applyFill="1" applyBorder="1" applyAlignment="1">
      <alignment horizontal="center" vertical="center" wrapText="1"/>
    </xf>
    <xf numFmtId="0" fontId="33" fillId="0" borderId="4" xfId="5" applyFont="1" applyFill="1" applyBorder="1" applyAlignment="1">
      <alignment vertical="center" wrapText="1"/>
    </xf>
    <xf numFmtId="0" fontId="33" fillId="0" borderId="4" xfId="5" applyFont="1" applyFill="1" applyBorder="1" applyAlignment="1">
      <alignment horizontal="center" vertical="center" wrapText="1"/>
    </xf>
    <xf numFmtId="165" fontId="33" fillId="0" borderId="4" xfId="5" applyNumberFormat="1" applyFont="1" applyFill="1" applyBorder="1" applyAlignment="1">
      <alignment horizontal="center" vertical="center" wrapText="1"/>
    </xf>
    <xf numFmtId="0" fontId="34" fillId="0" borderId="0" xfId="5" applyFont="1"/>
    <xf numFmtId="49" fontId="33" fillId="2" borderId="8" xfId="5" applyNumberFormat="1" applyFont="1" applyFill="1" applyBorder="1" applyAlignment="1">
      <alignment horizontal="center" vertical="center" wrapText="1"/>
    </xf>
    <xf numFmtId="0" fontId="35" fillId="2" borderId="4" xfId="5" applyFont="1" applyFill="1" applyBorder="1" applyAlignment="1">
      <alignment vertical="center" wrapText="1"/>
    </xf>
    <xf numFmtId="0" fontId="35" fillId="2" borderId="4" xfId="5" applyFont="1" applyFill="1" applyBorder="1" applyAlignment="1">
      <alignment horizontal="center" vertical="center" wrapText="1"/>
    </xf>
    <xf numFmtId="165" fontId="35" fillId="2" borderId="4" xfId="5" applyNumberFormat="1" applyFont="1" applyFill="1" applyBorder="1" applyAlignment="1">
      <alignment horizontal="center" vertical="center" wrapText="1"/>
    </xf>
    <xf numFmtId="0" fontId="30" fillId="0" borderId="4" xfId="5" applyFont="1" applyFill="1" applyBorder="1" applyAlignment="1">
      <alignment horizontal="left" vertical="center" wrapText="1"/>
    </xf>
    <xf numFmtId="0" fontId="30" fillId="0" borderId="4" xfId="5" applyFont="1" applyFill="1" applyBorder="1" applyAlignment="1">
      <alignment horizontal="center" vertical="center" wrapText="1"/>
    </xf>
    <xf numFmtId="4" fontId="30" fillId="0" borderId="4" xfId="5" applyNumberFormat="1" applyFont="1" applyFill="1" applyBorder="1" applyAlignment="1">
      <alignment horizontal="center" vertical="center" wrapText="1"/>
    </xf>
    <xf numFmtId="0" fontId="32" fillId="2" borderId="4" xfId="5" applyFont="1" applyFill="1" applyBorder="1" applyAlignment="1">
      <alignment vertical="center" wrapText="1"/>
    </xf>
    <xf numFmtId="49" fontId="11" fillId="0" borderId="4" xfId="5" applyNumberFormat="1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vertical="center" wrapText="1"/>
    </xf>
    <xf numFmtId="0" fontId="11" fillId="0" borderId="4" xfId="5" applyFont="1" applyFill="1" applyBorder="1" applyAlignment="1">
      <alignment horizontal="center" vertical="center" wrapText="1"/>
    </xf>
    <xf numFmtId="4" fontId="11" fillId="0" borderId="4" xfId="5" applyNumberFormat="1" applyFont="1" applyFill="1" applyBorder="1" applyAlignment="1">
      <alignment horizontal="center" vertical="center" wrapText="1"/>
    </xf>
    <xf numFmtId="164" fontId="13" fillId="0" borderId="0" xfId="1" applyNumberFormat="1" applyFont="1"/>
    <xf numFmtId="0" fontId="36" fillId="0" borderId="0" xfId="5" applyFont="1"/>
    <xf numFmtId="0" fontId="1" fillId="0" borderId="0" xfId="5" applyFont="1"/>
    <xf numFmtId="0" fontId="13" fillId="0" borderId="0" xfId="5" applyFont="1"/>
    <xf numFmtId="49" fontId="32" fillId="0" borderId="13" xfId="5" applyNumberFormat="1" applyFont="1" applyFill="1" applyBorder="1" applyAlignment="1">
      <alignment horizontal="center" vertical="center" wrapText="1"/>
    </xf>
    <xf numFmtId="0" fontId="32" fillId="0" borderId="13" xfId="5" applyFont="1" applyFill="1" applyBorder="1" applyAlignment="1">
      <alignment vertical="center" wrapText="1"/>
    </xf>
    <xf numFmtId="0" fontId="32" fillId="0" borderId="13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2" fillId="0" borderId="0" xfId="5" applyFont="1"/>
    <xf numFmtId="49" fontId="15" fillId="0" borderId="4" xfId="5" applyNumberFormat="1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vertical="center" wrapText="1"/>
    </xf>
    <xf numFmtId="0" fontId="15" fillId="0" borderId="4" xfId="5" applyFont="1" applyFill="1" applyBorder="1" applyAlignment="1">
      <alignment horizontal="center" vertical="center" wrapText="1"/>
    </xf>
    <xf numFmtId="4" fontId="15" fillId="0" borderId="4" xfId="5" applyNumberFormat="1" applyFont="1" applyFill="1" applyBorder="1" applyAlignment="1">
      <alignment horizontal="center" vertical="center" wrapText="1"/>
    </xf>
    <xf numFmtId="1" fontId="2" fillId="0" borderId="0" xfId="5" applyNumberFormat="1" applyFont="1"/>
    <xf numFmtId="0" fontId="37" fillId="0" borderId="0" xfId="5" applyFont="1" applyFill="1" applyBorder="1" applyAlignment="1">
      <alignment horizontal="center" vertical="center" wrapText="1"/>
    </xf>
    <xf numFmtId="1" fontId="38" fillId="0" borderId="0" xfId="5" applyNumberFormat="1" applyFont="1"/>
    <xf numFmtId="0" fontId="38" fillId="0" borderId="0" xfId="5" applyFont="1"/>
    <xf numFmtId="49" fontId="37" fillId="0" borderId="4" xfId="5" applyNumberFormat="1" applyFont="1" applyFill="1" applyBorder="1" applyAlignment="1">
      <alignment horizontal="center" vertical="center" wrapText="1"/>
    </xf>
    <xf numFmtId="0" fontId="37" fillId="0" borderId="4" xfId="5" applyFont="1" applyFill="1" applyBorder="1" applyAlignment="1">
      <alignment vertical="center" wrapText="1"/>
    </xf>
    <xf numFmtId="0" fontId="37" fillId="0" borderId="4" xfId="5" applyFont="1" applyFill="1" applyBorder="1" applyAlignment="1">
      <alignment horizontal="center" vertical="center" wrapText="1"/>
    </xf>
    <xf numFmtId="4" fontId="37" fillId="0" borderId="4" xfId="5" applyNumberFormat="1" applyFont="1" applyFill="1" applyBorder="1" applyAlignment="1">
      <alignment horizontal="center" vertical="center" wrapText="1"/>
    </xf>
    <xf numFmtId="49" fontId="26" fillId="0" borderId="0" xfId="5" applyNumberFormat="1" applyFont="1" applyFill="1" applyBorder="1" applyAlignment="1">
      <alignment horizontal="center" vertical="center" wrapText="1"/>
    </xf>
    <xf numFmtId="0" fontId="26" fillId="0" borderId="0" xfId="5" applyFont="1" applyFill="1" applyBorder="1" applyAlignment="1">
      <alignment vertical="center" wrapText="1"/>
    </xf>
    <xf numFmtId="0" fontId="26" fillId="0" borderId="0" xfId="5" applyFont="1" applyFill="1" applyBorder="1" applyAlignment="1">
      <alignment horizontal="center" vertical="center" wrapText="1"/>
    </xf>
    <xf numFmtId="2" fontId="39" fillId="0" borderId="0" xfId="5" applyNumberFormat="1" applyFont="1" applyFill="1" applyBorder="1" applyAlignment="1">
      <alignment horizontal="center" vertical="center" wrapText="1"/>
    </xf>
    <xf numFmtId="49" fontId="17" fillId="0" borderId="0" xfId="5" applyNumberFormat="1" applyFont="1"/>
    <xf numFmtId="0" fontId="17" fillId="0" borderId="0" xfId="5" applyFont="1" applyAlignment="1">
      <alignment horizontal="justify" wrapText="1"/>
    </xf>
    <xf numFmtId="0" fontId="18" fillId="0" borderId="0" xfId="5" applyFont="1"/>
    <xf numFmtId="49" fontId="19" fillId="0" borderId="0" xfId="5" applyNumberFormat="1" applyFont="1"/>
    <xf numFmtId="0" fontId="20" fillId="0" borderId="0" xfId="5" applyFont="1" applyAlignment="1">
      <alignment horizontal="justify" vertical="top" wrapText="1"/>
    </xf>
    <xf numFmtId="49" fontId="19" fillId="0" borderId="0" xfId="5" applyNumberFormat="1" applyFont="1" applyAlignment="1">
      <alignment horizontal="right"/>
    </xf>
    <xf numFmtId="49" fontId="1" fillId="0" borderId="0" xfId="5" applyNumberFormat="1" applyAlignment="1">
      <alignment horizontal="right"/>
    </xf>
    <xf numFmtId="0" fontId="0" fillId="0" borderId="0" xfId="5" applyFont="1"/>
    <xf numFmtId="4" fontId="1" fillId="0" borderId="0" xfId="5" applyNumberFormat="1"/>
    <xf numFmtId="0" fontId="40" fillId="0" borderId="0" xfId="5" applyFont="1"/>
    <xf numFmtId="0" fontId="19" fillId="0" borderId="0" xfId="5" applyFont="1" applyFill="1" applyBorder="1" applyAlignment="1"/>
    <xf numFmtId="0" fontId="19" fillId="0" borderId="14" xfId="5" applyFont="1" applyFill="1" applyBorder="1" applyAlignment="1">
      <alignment horizontal="right"/>
    </xf>
    <xf numFmtId="0" fontId="5" fillId="0" borderId="4" xfId="3" applyFont="1" applyFill="1" applyBorder="1" applyAlignment="1" applyProtection="1">
      <alignment horizontal="center" vertical="center" wrapText="1"/>
    </xf>
    <xf numFmtId="0" fontId="41" fillId="0" borderId="0" xfId="5" applyFont="1"/>
    <xf numFmtId="2" fontId="33" fillId="0" borderId="4" xfId="5" applyNumberFormat="1" applyFont="1" applyFill="1" applyBorder="1" applyAlignment="1">
      <alignment horizontal="center" vertical="center" wrapText="1"/>
    </xf>
    <xf numFmtId="0" fontId="42" fillId="0" borderId="0" xfId="5" applyFont="1"/>
    <xf numFmtId="0" fontId="43" fillId="0" borderId="0" xfId="5" applyFont="1"/>
    <xf numFmtId="0" fontId="42" fillId="2" borderId="0" xfId="5" applyFont="1" applyFill="1"/>
    <xf numFmtId="0" fontId="43" fillId="2" borderId="0" xfId="5" applyFont="1" applyFill="1"/>
    <xf numFmtId="165" fontId="5" fillId="2" borderId="4" xfId="5" applyNumberFormat="1" applyFont="1" applyFill="1" applyBorder="1" applyAlignment="1">
      <alignment horizontal="center" vertical="center" wrapText="1"/>
    </xf>
    <xf numFmtId="164" fontId="44" fillId="0" borderId="0" xfId="1" applyNumberFormat="1" applyFont="1"/>
    <xf numFmtId="0" fontId="45" fillId="0" borderId="0" xfId="5" applyFont="1"/>
    <xf numFmtId="1" fontId="45" fillId="0" borderId="0" xfId="5" applyNumberFormat="1" applyFont="1"/>
    <xf numFmtId="1" fontId="46" fillId="0" borderId="0" xfId="5" applyNumberFormat="1" applyFont="1"/>
    <xf numFmtId="0" fontId="46" fillId="0" borderId="0" xfId="5" applyFont="1"/>
    <xf numFmtId="1" fontId="40" fillId="0" borderId="0" xfId="5" applyNumberFormat="1" applyFont="1"/>
    <xf numFmtId="0" fontId="17" fillId="0" borderId="0" xfId="5" applyFont="1" applyAlignment="1">
      <alignment horizontal="center" wrapText="1"/>
    </xf>
    <xf numFmtId="0" fontId="20" fillId="0" borderId="0" xfId="5" applyFont="1" applyAlignment="1">
      <alignment horizontal="center" vertical="top" wrapText="1"/>
    </xf>
    <xf numFmtId="0" fontId="19" fillId="0" borderId="14" xfId="5" applyFont="1" applyFill="1" applyBorder="1" applyAlignment="1"/>
    <xf numFmtId="2" fontId="11" fillId="0" borderId="4" xfId="5" applyNumberFormat="1" applyFont="1" applyFill="1" applyBorder="1" applyAlignment="1">
      <alignment horizontal="center" vertical="center" wrapText="1"/>
    </xf>
    <xf numFmtId="165" fontId="16" fillId="2" borderId="4" xfId="5" applyNumberFormat="1" applyFont="1" applyFill="1" applyBorder="1" applyAlignment="1">
      <alignment horizontal="center" vertical="center" wrapText="1"/>
    </xf>
    <xf numFmtId="0" fontId="32" fillId="0" borderId="0" xfId="5" applyFont="1" applyFill="1" applyBorder="1" applyAlignment="1">
      <alignment horizontal="center" vertical="center" wrapText="1"/>
    </xf>
    <xf numFmtId="164" fontId="38" fillId="0" borderId="0" xfId="1" applyNumberFormat="1" applyFont="1"/>
    <xf numFmtId="0" fontId="5" fillId="0" borderId="0" xfId="4" applyFont="1" applyAlignment="1" applyProtection="1">
      <alignment vertical="center" wrapText="1"/>
    </xf>
    <xf numFmtId="0" fontId="19" fillId="0" borderId="0" xfId="5" applyFont="1" applyFill="1" applyBorder="1" applyAlignment="1">
      <alignment horizontal="right"/>
    </xf>
    <xf numFmtId="0" fontId="25" fillId="0" borderId="4" xfId="5" applyFont="1" applyFill="1" applyBorder="1" applyAlignment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166" fontId="11" fillId="0" borderId="4" xfId="5" applyNumberFormat="1" applyFont="1" applyFill="1" applyBorder="1" applyAlignment="1">
      <alignment horizontal="center" vertical="center" wrapText="1"/>
    </xf>
    <xf numFmtId="166" fontId="33" fillId="0" borderId="9" xfId="5" applyNumberFormat="1" applyFont="1" applyFill="1" applyBorder="1" applyAlignment="1">
      <alignment horizontal="center" vertical="center" wrapText="1"/>
    </xf>
    <xf numFmtId="166" fontId="33" fillId="0" borderId="4" xfId="5" applyNumberFormat="1" applyFont="1" applyFill="1" applyBorder="1" applyAlignment="1">
      <alignment horizontal="center" vertical="center" wrapText="1"/>
    </xf>
    <xf numFmtId="49" fontId="48" fillId="0" borderId="0" xfId="5" applyNumberFormat="1" applyFont="1"/>
    <xf numFmtId="0" fontId="48" fillId="0" borderId="0" xfId="5" applyFont="1" applyAlignment="1">
      <alignment horizontal="justify" wrapText="1"/>
    </xf>
    <xf numFmtId="0" fontId="48" fillId="0" borderId="0" xfId="5" applyFont="1" applyAlignment="1">
      <alignment wrapText="1"/>
    </xf>
    <xf numFmtId="0" fontId="49" fillId="0" borderId="0" xfId="5" applyFont="1"/>
    <xf numFmtId="0" fontId="20" fillId="0" borderId="0" xfId="5" applyFont="1" applyAlignment="1">
      <alignment vertical="top" wrapText="1"/>
    </xf>
    <xf numFmtId="0" fontId="52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4" fontId="26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" fontId="19" fillId="0" borderId="0" xfId="5" applyNumberFormat="1" applyFont="1" applyFill="1" applyAlignment="1">
      <alignment horizontal="right"/>
    </xf>
    <xf numFmtId="1" fontId="20" fillId="0" borderId="4" xfId="5" applyNumberFormat="1" applyFont="1" applyFill="1" applyBorder="1" applyAlignment="1">
      <alignment horizontal="center" vertical="center" wrapText="1"/>
    </xf>
    <xf numFmtId="1" fontId="30" fillId="0" borderId="4" xfId="5" applyNumberFormat="1" applyFont="1" applyFill="1" applyBorder="1" applyAlignment="1">
      <alignment horizontal="center" vertical="center" wrapText="1"/>
    </xf>
    <xf numFmtId="0" fontId="30" fillId="0" borderId="4" xfId="5" applyFont="1" applyFill="1" applyBorder="1" applyAlignment="1">
      <alignment vertical="center" wrapText="1"/>
    </xf>
    <xf numFmtId="0" fontId="4" fillId="0" borderId="0" xfId="5" applyFont="1" applyAlignment="1">
      <alignment horizontal="center"/>
    </xf>
    <xf numFmtId="1" fontId="5" fillId="0" borderId="4" xfId="5" applyNumberFormat="1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vertical="center" wrapText="1"/>
    </xf>
    <xf numFmtId="0" fontId="5" fillId="0" borderId="4" xfId="5" applyFont="1" applyFill="1" applyBorder="1" applyAlignment="1">
      <alignment horizontal="center" vertical="center" wrapText="1"/>
    </xf>
    <xf numFmtId="165" fontId="5" fillId="0" borderId="4" xfId="5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4" fillId="0" borderId="0" xfId="5" applyFont="1"/>
    <xf numFmtId="4" fontId="13" fillId="0" borderId="0" xfId="5" applyNumberFormat="1" applyFont="1"/>
    <xf numFmtId="1" fontId="11" fillId="0" borderId="8" xfId="5" applyNumberFormat="1" applyFont="1" applyFill="1" applyBorder="1" applyAlignment="1">
      <alignment horizontal="center" vertical="center" wrapText="1"/>
    </xf>
    <xf numFmtId="49" fontId="11" fillId="0" borderId="9" xfId="5" applyNumberFormat="1" applyFont="1" applyFill="1" applyBorder="1" applyAlignment="1">
      <alignment horizontal="left" vertical="center" wrapText="1"/>
    </xf>
    <xf numFmtId="49" fontId="11" fillId="0" borderId="9" xfId="5" applyNumberFormat="1" applyFont="1" applyFill="1" applyBorder="1" applyAlignment="1">
      <alignment horizontal="center" vertical="center" wrapText="1"/>
    </xf>
    <xf numFmtId="0" fontId="53" fillId="0" borderId="0" xfId="5" applyFont="1"/>
    <xf numFmtId="4" fontId="38" fillId="0" borderId="0" xfId="5" applyNumberFormat="1" applyFont="1"/>
    <xf numFmtId="1" fontId="37" fillId="0" borderId="8" xfId="5" applyNumberFormat="1" applyFont="1" applyFill="1" applyBorder="1" applyAlignment="1">
      <alignment horizontal="center" vertical="center" wrapText="1"/>
    </xf>
    <xf numFmtId="49" fontId="37" fillId="0" borderId="4" xfId="5" applyNumberFormat="1" applyFont="1" applyFill="1" applyBorder="1" applyAlignment="1">
      <alignment horizontal="left" vertical="center" wrapText="1"/>
    </xf>
    <xf numFmtId="9" fontId="13" fillId="0" borderId="0" xfId="2" applyFont="1"/>
    <xf numFmtId="1" fontId="32" fillId="0" borderId="4" xfId="5" applyNumberFormat="1" applyFont="1" applyFill="1" applyBorder="1" applyAlignment="1">
      <alignment horizontal="center" vertical="center" wrapText="1"/>
    </xf>
    <xf numFmtId="1" fontId="37" fillId="0" borderId="4" xfId="5" applyNumberFormat="1" applyFont="1" applyFill="1" applyBorder="1" applyAlignment="1">
      <alignment horizontal="center" vertical="center" wrapText="1"/>
    </xf>
    <xf numFmtId="1" fontId="54" fillId="0" borderId="0" xfId="5" applyNumberFormat="1" applyFont="1" applyFill="1" applyBorder="1" applyAlignment="1">
      <alignment horizontal="center" vertical="center" wrapText="1"/>
    </xf>
    <xf numFmtId="0" fontId="54" fillId="0" borderId="0" xfId="5" applyFont="1" applyFill="1" applyBorder="1" applyAlignment="1">
      <alignment vertical="center" wrapText="1"/>
    </xf>
    <xf numFmtId="0" fontId="54" fillId="0" borderId="0" xfId="5" applyFont="1" applyFill="1" applyBorder="1" applyAlignment="1">
      <alignment horizontal="center" vertical="center" wrapText="1"/>
    </xf>
    <xf numFmtId="2" fontId="55" fillId="0" borderId="0" xfId="5" applyNumberFormat="1" applyFont="1" applyFill="1" applyBorder="1" applyAlignment="1">
      <alignment horizontal="center" vertical="center" wrapText="1"/>
    </xf>
    <xf numFmtId="2" fontId="56" fillId="0" borderId="0" xfId="5" applyNumberFormat="1" applyFont="1" applyFill="1" applyBorder="1" applyAlignment="1">
      <alignment horizontal="right" vertical="center" wrapText="1"/>
    </xf>
    <xf numFmtId="1" fontId="57" fillId="0" borderId="4" xfId="5" applyNumberFormat="1" applyFont="1" applyFill="1" applyBorder="1" applyAlignment="1">
      <alignment horizontal="center" vertical="center" wrapText="1"/>
    </xf>
    <xf numFmtId="0" fontId="57" fillId="0" borderId="4" xfId="5" applyFont="1" applyFill="1" applyBorder="1" applyAlignment="1">
      <alignment vertical="center" wrapText="1"/>
    </xf>
    <xf numFmtId="0" fontId="57" fillId="0" borderId="4" xfId="5" applyFont="1" applyFill="1" applyBorder="1" applyAlignment="1">
      <alignment horizontal="center" vertical="center" wrapText="1"/>
    </xf>
    <xf numFmtId="4" fontId="56" fillId="0" borderId="4" xfId="5" applyNumberFormat="1" applyFont="1" applyFill="1" applyBorder="1" applyAlignment="1">
      <alignment horizontal="center" vertical="center" wrapText="1"/>
    </xf>
    <xf numFmtId="1" fontId="26" fillId="0" borderId="0" xfId="5" applyNumberFormat="1" applyFont="1" applyFill="1" applyBorder="1" applyAlignment="1">
      <alignment horizontal="center" vertical="center" wrapText="1"/>
    </xf>
    <xf numFmtId="1" fontId="17" fillId="0" borderId="0" xfId="5" applyNumberFormat="1" applyFont="1"/>
    <xf numFmtId="1" fontId="19" fillId="0" borderId="0" xfId="5" applyNumberFormat="1" applyFont="1"/>
    <xf numFmtId="1" fontId="19" fillId="0" borderId="0" xfId="5" applyNumberFormat="1" applyFont="1" applyAlignment="1">
      <alignment horizontal="right"/>
    </xf>
    <xf numFmtId="1" fontId="1" fillId="0" borderId="0" xfId="5" applyNumberFormat="1" applyAlignment="1">
      <alignment horizontal="right"/>
    </xf>
    <xf numFmtId="4" fontId="2" fillId="0" borderId="0" xfId="5" applyNumberFormat="1" applyFont="1"/>
    <xf numFmtId="49" fontId="30" fillId="0" borderId="4" xfId="5" applyNumberFormat="1" applyFont="1" applyFill="1" applyBorder="1" applyAlignment="1">
      <alignment horizontal="center" vertical="center" wrapText="1"/>
    </xf>
    <xf numFmtId="0" fontId="30" fillId="0" borderId="4" xfId="5" applyFont="1" applyFill="1" applyBorder="1" applyAlignment="1">
      <alignment horizontal="left" vertical="center" wrapText="1" indent="1"/>
    </xf>
    <xf numFmtId="49" fontId="35" fillId="0" borderId="4" xfId="5" applyNumberFormat="1" applyFont="1" applyFill="1" applyBorder="1" applyAlignment="1">
      <alignment horizontal="center" vertical="center" wrapText="1"/>
    </xf>
    <xf numFmtId="0" fontId="35" fillId="0" borderId="4" xfId="5" applyFont="1" applyFill="1" applyBorder="1" applyAlignment="1">
      <alignment vertical="center" wrapText="1"/>
    </xf>
    <xf numFmtId="0" fontId="35" fillId="0" borderId="4" xfId="5" applyFont="1" applyFill="1" applyBorder="1" applyAlignment="1">
      <alignment horizontal="center" vertical="center" wrapText="1"/>
    </xf>
    <xf numFmtId="165" fontId="35" fillId="0" borderId="4" xfId="5" applyNumberFormat="1" applyFont="1" applyFill="1" applyBorder="1" applyAlignment="1">
      <alignment horizontal="center" vertical="center" wrapText="1"/>
    </xf>
    <xf numFmtId="166" fontId="35" fillId="0" borderId="4" xfId="5" applyNumberFormat="1" applyFont="1" applyFill="1" applyBorder="1" applyAlignment="1">
      <alignment horizontal="center" vertical="center" wrapText="1"/>
    </xf>
    <xf numFmtId="0" fontId="35" fillId="0" borderId="4" xfId="5" applyFont="1" applyFill="1" applyBorder="1" applyAlignment="1">
      <alignment horizontal="left" vertical="center" wrapText="1" indent="1"/>
    </xf>
    <xf numFmtId="0" fontId="11" fillId="0" borderId="4" xfId="5" applyFont="1" applyFill="1" applyBorder="1" applyAlignment="1">
      <alignment horizontal="left" vertical="center" wrapText="1"/>
    </xf>
    <xf numFmtId="0" fontId="37" fillId="0" borderId="4" xfId="5" applyFont="1" applyFill="1" applyBorder="1" applyAlignment="1">
      <alignment horizontal="left" vertical="center" wrapText="1"/>
    </xf>
    <xf numFmtId="2" fontId="37" fillId="0" borderId="4" xfId="5" applyNumberFormat="1" applyFont="1" applyFill="1" applyBorder="1" applyAlignment="1">
      <alignment horizontal="center" vertical="center" wrapText="1"/>
    </xf>
    <xf numFmtId="1" fontId="53" fillId="0" borderId="0" xfId="5" applyNumberFormat="1" applyFont="1"/>
    <xf numFmtId="4" fontId="59" fillId="0" borderId="4" xfId="5" applyNumberFormat="1" applyFont="1" applyFill="1" applyBorder="1" applyAlignment="1">
      <alignment horizontal="center" vertical="center" wrapText="1"/>
    </xf>
    <xf numFmtId="0" fontId="35" fillId="0" borderId="4" xfId="5" applyFont="1" applyFill="1" applyBorder="1" applyAlignment="1">
      <alignment horizontal="left" vertical="center" wrapText="1"/>
    </xf>
    <xf numFmtId="0" fontId="60" fillId="0" borderId="4" xfId="3" applyFont="1" applyBorder="1" applyAlignment="1" applyProtection="1">
      <alignment horizontal="left" vertical="center" wrapText="1" indent="1"/>
    </xf>
    <xf numFmtId="0" fontId="60" fillId="0" borderId="7" xfId="3" applyFont="1" applyBorder="1" applyAlignment="1" applyProtection="1">
      <alignment horizontal="left" vertical="center" wrapText="1" indent="1"/>
    </xf>
    <xf numFmtId="0" fontId="58" fillId="0" borderId="0" xfId="5" applyFont="1" applyAlignment="1">
      <alignment horizontal="center"/>
    </xf>
    <xf numFmtId="49" fontId="5" fillId="0" borderId="4" xfId="5" applyNumberFormat="1" applyFont="1" applyFill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left" vertical="center" wrapText="1" indent="1"/>
    </xf>
    <xf numFmtId="0" fontId="9" fillId="0" borderId="7" xfId="3" applyFont="1" applyBorder="1" applyAlignment="1" applyProtection="1">
      <alignment horizontal="left" vertical="center" wrapText="1" indent="1"/>
    </xf>
    <xf numFmtId="1" fontId="59" fillId="0" borderId="4" xfId="5" applyNumberFormat="1" applyFont="1" applyFill="1" applyBorder="1" applyAlignment="1">
      <alignment horizontal="center" vertical="center" wrapText="1"/>
    </xf>
    <xf numFmtId="0" fontId="57" fillId="0" borderId="4" xfId="3" applyFont="1" applyBorder="1" applyAlignment="1" applyProtection="1">
      <alignment horizontal="left" vertical="center" wrapText="1" indent="1"/>
    </xf>
    <xf numFmtId="0" fontId="59" fillId="0" borderId="4" xfId="5" applyFont="1" applyFill="1" applyBorder="1" applyAlignment="1">
      <alignment horizontal="center" vertical="center" wrapText="1"/>
    </xf>
    <xf numFmtId="49" fontId="59" fillId="0" borderId="4" xfId="5" applyNumberFormat="1" applyFont="1" applyFill="1" applyBorder="1" applyAlignment="1">
      <alignment horizontal="center" vertical="center" wrapText="1"/>
    </xf>
    <xf numFmtId="0" fontId="57" fillId="0" borderId="7" xfId="3" applyFont="1" applyBorder="1" applyAlignment="1" applyProtection="1">
      <alignment horizontal="left" vertical="center" wrapText="1" indent="1"/>
    </xf>
    <xf numFmtId="2" fontId="59" fillId="0" borderId="4" xfId="5" applyNumberFormat="1" applyFont="1" applyFill="1" applyBorder="1" applyAlignment="1">
      <alignment horizontal="center" vertical="center" wrapText="1"/>
    </xf>
    <xf numFmtId="167" fontId="1" fillId="0" borderId="0" xfId="1" applyNumberFormat="1"/>
    <xf numFmtId="49" fontId="5" fillId="2" borderId="0" xfId="3" applyNumberFormat="1" applyFont="1" applyFill="1" applyAlignment="1" applyProtection="1">
      <alignment vertical="center" wrapText="1"/>
    </xf>
    <xf numFmtId="49" fontId="11" fillId="2" borderId="4" xfId="3" applyNumberFormat="1" applyFont="1" applyFill="1" applyBorder="1" applyAlignment="1" applyProtection="1">
      <alignment horizontal="center" vertical="center" wrapText="1"/>
    </xf>
    <xf numFmtId="49" fontId="5" fillId="2" borderId="4" xfId="3" applyNumberFormat="1" applyFont="1" applyFill="1" applyBorder="1" applyAlignment="1" applyProtection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10" fillId="2" borderId="0" xfId="3" applyFont="1" applyFill="1" applyBorder="1" applyAlignment="1" applyProtection="1">
      <alignment horizontal="center" vertical="center" wrapText="1"/>
    </xf>
    <xf numFmtId="4" fontId="10" fillId="2" borderId="4" xfId="3" applyNumberFormat="1" applyFont="1" applyFill="1" applyBorder="1" applyAlignment="1" applyProtection="1">
      <alignment horizontal="center" vertical="center" wrapText="1"/>
    </xf>
    <xf numFmtId="4" fontId="32" fillId="2" borderId="4" xfId="3" applyNumberFormat="1" applyFont="1" applyFill="1" applyBorder="1" applyAlignment="1" applyProtection="1">
      <alignment horizontal="center" vertical="center" wrapText="1"/>
    </xf>
    <xf numFmtId="49" fontId="33" fillId="2" borderId="4" xfId="3" applyNumberFormat="1" applyFont="1" applyFill="1" applyBorder="1" applyAlignment="1" applyProtection="1">
      <alignment horizontal="center" vertical="center" wrapText="1"/>
    </xf>
    <xf numFmtId="0" fontId="61" fillId="2" borderId="4" xfId="3" applyFont="1" applyFill="1" applyBorder="1" applyAlignment="1" applyProtection="1">
      <alignment vertical="center" wrapText="1"/>
    </xf>
    <xf numFmtId="0" fontId="43" fillId="2" borderId="0" xfId="3" applyFont="1" applyFill="1" applyProtection="1"/>
    <xf numFmtId="4" fontId="61" fillId="2" borderId="4" xfId="3" applyNumberFormat="1" applyFont="1" applyFill="1" applyBorder="1" applyAlignment="1" applyProtection="1">
      <alignment horizontal="center" vertical="center" wrapText="1"/>
    </xf>
    <xf numFmtId="4" fontId="61" fillId="2" borderId="4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2" fontId="9" fillId="2" borderId="4" xfId="6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" fontId="10" fillId="2" borderId="4" xfId="1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4" xfId="1" applyNumberFormat="1" applyFont="1" applyFill="1" applyBorder="1" applyAlignment="1">
      <alignment horizontal="center" vertical="center"/>
    </xf>
    <xf numFmtId="0" fontId="1" fillId="2" borderId="0" xfId="3" applyFont="1" applyFill="1" applyProtection="1"/>
    <xf numFmtId="0" fontId="9" fillId="2" borderId="4" xfId="3" applyFont="1" applyFill="1" applyBorder="1" applyAlignment="1" applyProtection="1">
      <alignment horizontal="left" vertical="center" wrapText="1" indent="3"/>
    </xf>
    <xf numFmtId="4" fontId="9" fillId="2" borderId="4" xfId="3" applyNumberFormat="1" applyFont="1" applyFill="1" applyBorder="1" applyAlignment="1" applyProtection="1">
      <alignment horizontal="center" vertical="center" wrapText="1"/>
    </xf>
    <xf numFmtId="49" fontId="60" fillId="2" borderId="4" xfId="0" applyNumberFormat="1" applyFont="1" applyFill="1" applyBorder="1" applyAlignment="1">
      <alignment horizontal="center" vertical="center" wrapText="1"/>
    </xf>
    <xf numFmtId="4" fontId="60" fillId="2" borderId="4" xfId="1" applyNumberFormat="1" applyFont="1" applyFill="1" applyBorder="1" applyAlignment="1">
      <alignment horizontal="center" vertical="center"/>
    </xf>
    <xf numFmtId="0" fontId="66" fillId="2" borderId="4" xfId="0" applyFont="1" applyFill="1" applyBorder="1" applyAlignment="1">
      <alignment horizontal="center" vertical="center" wrapText="1"/>
    </xf>
    <xf numFmtId="0" fontId="66" fillId="2" borderId="4" xfId="3" applyFont="1" applyFill="1" applyBorder="1" applyAlignment="1" applyProtection="1">
      <alignment horizontal="left" vertical="center" wrapText="1" indent="1"/>
    </xf>
    <xf numFmtId="0" fontId="67" fillId="2" borderId="0" xfId="3" applyFont="1" applyFill="1" applyProtection="1"/>
    <xf numFmtId="4" fontId="23" fillId="2" borderId="4" xfId="3" applyNumberFormat="1" applyFont="1" applyFill="1" applyBorder="1" applyAlignment="1" applyProtection="1">
      <alignment horizontal="center" vertical="center" wrapText="1"/>
    </xf>
    <xf numFmtId="4" fontId="68" fillId="2" borderId="4" xfId="0" applyNumberFormat="1" applyFont="1" applyFill="1" applyBorder="1" applyAlignment="1">
      <alignment horizontal="center" vertical="center" wrapText="1"/>
    </xf>
    <xf numFmtId="4" fontId="66" fillId="2" borderId="4" xfId="0" applyNumberFormat="1" applyFont="1" applyFill="1" applyBorder="1" applyAlignment="1">
      <alignment horizontal="center" vertical="center" wrapText="1"/>
    </xf>
    <xf numFmtId="0" fontId="40" fillId="2" borderId="0" xfId="3" applyFont="1" applyFill="1" applyAlignment="1" applyProtection="1">
      <alignment vertical="center" wrapText="1"/>
    </xf>
    <xf numFmtId="168" fontId="1" fillId="2" borderId="0" xfId="3" applyNumberFormat="1" applyFill="1" applyProtection="1"/>
    <xf numFmtId="49" fontId="21" fillId="2" borderId="0" xfId="3" applyNumberFormat="1" applyFont="1" applyFill="1" applyBorder="1" applyAlignment="1" applyProtection="1">
      <alignment horizontal="center" vertical="center" wrapText="1"/>
    </xf>
    <xf numFmtId="0" fontId="21" fillId="2" borderId="0" xfId="4" applyFont="1" applyFill="1" applyAlignment="1" applyProtection="1">
      <alignment horizontal="justify" wrapText="1"/>
      <protection locked="0"/>
    </xf>
    <xf numFmtId="0" fontId="1" fillId="2" borderId="0" xfId="3" applyFont="1" applyFill="1"/>
    <xf numFmtId="0" fontId="21" fillId="2" borderId="0" xfId="4" applyFont="1" applyFill="1" applyAlignment="1" applyProtection="1">
      <alignment horizontal="center" wrapText="1"/>
      <protection locked="0"/>
    </xf>
    <xf numFmtId="0" fontId="19" fillId="2" borderId="0" xfId="3" applyFont="1" applyFill="1" applyProtection="1"/>
    <xf numFmtId="4" fontId="21" fillId="2" borderId="0" xfId="3" applyNumberFormat="1" applyFont="1" applyFill="1" applyBorder="1" applyAlignment="1" applyProtection="1">
      <alignment horizontal="center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</xf>
    <xf numFmtId="49" fontId="4" fillId="2" borderId="0" xfId="4" applyNumberFormat="1" applyFont="1" applyFill="1" applyProtection="1">
      <protection locked="0"/>
    </xf>
    <xf numFmtId="0" fontId="9" fillId="2" borderId="0" xfId="4" applyFont="1" applyFill="1" applyAlignment="1" applyProtection="1">
      <alignment horizontal="justify" vertical="top" wrapText="1"/>
      <protection locked="0"/>
    </xf>
    <xf numFmtId="0" fontId="5" fillId="2" borderId="4" xfId="3" applyFont="1" applyFill="1" applyBorder="1" applyAlignment="1" applyProtection="1">
      <alignment horizontal="center" vertical="center" wrapText="1"/>
    </xf>
    <xf numFmtId="0" fontId="34" fillId="2" borderId="0" xfId="3" applyFont="1" applyFill="1" applyProtection="1"/>
    <xf numFmtId="165" fontId="1" fillId="2" borderId="0" xfId="3" applyNumberFormat="1" applyFill="1" applyProtection="1"/>
    <xf numFmtId="0" fontId="6" fillId="2" borderId="0" xfId="4" applyFont="1" applyFill="1" applyAlignment="1" applyProtection="1">
      <alignment horizontal="justify" wrapText="1"/>
      <protection locked="0"/>
    </xf>
    <xf numFmtId="0" fontId="1" fillId="2" borderId="0" xfId="3" applyFill="1"/>
    <xf numFmtId="0" fontId="6" fillId="2" borderId="0" xfId="4" applyFont="1" applyFill="1" applyAlignment="1" applyProtection="1">
      <alignment horizontal="center" wrapText="1"/>
      <protection locked="0"/>
    </xf>
    <xf numFmtId="49" fontId="4" fillId="0" borderId="0" xfId="3" applyNumberFormat="1" applyFont="1" applyFill="1" applyProtection="1"/>
    <xf numFmtId="0" fontId="4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Protection="1"/>
    <xf numFmtId="0" fontId="4" fillId="0" borderId="0" xfId="3" applyFont="1" applyFill="1" applyAlignment="1" applyProtection="1">
      <alignment wrapText="1"/>
    </xf>
    <xf numFmtId="0" fontId="4" fillId="0" borderId="0" xfId="3" applyFont="1" applyFill="1" applyAlignment="1" applyProtection="1">
      <alignment vertical="top" wrapText="1"/>
    </xf>
    <xf numFmtId="0" fontId="1" fillId="0" borderId="0" xfId="3" applyFill="1" applyProtection="1"/>
    <xf numFmtId="0" fontId="4" fillId="0" borderId="0" xfId="3" applyFont="1" applyFill="1" applyBorder="1" applyAlignment="1" applyProtection="1"/>
    <xf numFmtId="0" fontId="4" fillId="0" borderId="0" xfId="3" applyFont="1" applyFill="1" applyBorder="1" applyAlignment="1" applyProtection="1">
      <alignment horizontal="right"/>
    </xf>
    <xf numFmtId="0" fontId="8" fillId="0" borderId="8" xfId="3" applyFont="1" applyFill="1" applyBorder="1" applyAlignment="1" applyProtection="1">
      <alignment horizontal="center" vertical="center" wrapText="1"/>
    </xf>
    <xf numFmtId="49" fontId="10" fillId="0" borderId="4" xfId="3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vertical="center" wrapText="1"/>
    </xf>
    <xf numFmtId="0" fontId="12" fillId="0" borderId="4" xfId="3" applyFont="1" applyFill="1" applyBorder="1" applyAlignment="1" applyProtection="1">
      <alignment horizontal="center" vertical="center" wrapText="1"/>
    </xf>
    <xf numFmtId="4" fontId="11" fillId="0" borderId="4" xfId="3" applyNumberFormat="1" applyFont="1" applyFill="1" applyBorder="1" applyAlignment="1" applyProtection="1">
      <alignment horizontal="center" vertical="center" wrapText="1"/>
    </xf>
    <xf numFmtId="4" fontId="11" fillId="4" borderId="4" xfId="3" applyNumberFormat="1" applyFont="1" applyFill="1" applyBorder="1" applyAlignment="1" applyProtection="1">
      <alignment horizontal="center" vertical="center" wrapText="1"/>
    </xf>
    <xf numFmtId="49" fontId="9" fillId="0" borderId="4" xfId="3" applyNumberFormat="1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left" vertical="center" wrapText="1" indent="1"/>
    </xf>
    <xf numFmtId="4" fontId="5" fillId="0" borderId="4" xfId="3" applyNumberFormat="1" applyFont="1" applyFill="1" applyBorder="1" applyAlignment="1" applyProtection="1">
      <alignment horizontal="center" vertical="center" wrapText="1"/>
    </xf>
    <xf numFmtId="4" fontId="16" fillId="0" borderId="4" xfId="3" applyNumberFormat="1" applyFont="1" applyFill="1" applyBorder="1" applyAlignment="1" applyProtection="1">
      <alignment horizontal="center" vertical="center" wrapText="1"/>
    </xf>
    <xf numFmtId="0" fontId="14" fillId="0" borderId="4" xfId="3" applyFont="1" applyFill="1" applyBorder="1" applyAlignment="1" applyProtection="1">
      <alignment vertical="center" wrapText="1"/>
    </xf>
    <xf numFmtId="4" fontId="15" fillId="4" borderId="4" xfId="3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vertical="top" wrapText="1"/>
    </xf>
    <xf numFmtId="0" fontId="10" fillId="0" borderId="4" xfId="3" applyFont="1" applyFill="1" applyBorder="1" applyAlignment="1" applyProtection="1">
      <alignment horizontal="center" vertical="center" wrapText="1"/>
    </xf>
    <xf numFmtId="4" fontId="15" fillId="0" borderId="4" xfId="3" applyNumberFormat="1" applyFont="1" applyFill="1" applyBorder="1" applyAlignment="1" applyProtection="1">
      <alignment horizontal="center" vertical="center" wrapText="1"/>
    </xf>
    <xf numFmtId="0" fontId="1" fillId="0" borderId="0" xfId="3" applyFill="1" applyAlignment="1" applyProtection="1">
      <alignment vertical="center"/>
    </xf>
    <xf numFmtId="49" fontId="10" fillId="0" borderId="4" xfId="3" applyNumberFormat="1" applyFont="1" applyFill="1" applyBorder="1" applyAlignment="1" applyProtection="1">
      <alignment horizontal="center" vertical="top" wrapText="1"/>
    </xf>
    <xf numFmtId="0" fontId="35" fillId="0" borderId="4" xfId="0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horizontal="center" vertical="center" wrapText="1"/>
    </xf>
    <xf numFmtId="4" fontId="10" fillId="0" borderId="4" xfId="3" applyNumberFormat="1" applyFont="1" applyFill="1" applyBorder="1" applyAlignment="1" applyProtection="1">
      <alignment horizontal="center" vertical="center" wrapText="1"/>
    </xf>
    <xf numFmtId="4" fontId="32" fillId="0" borderId="4" xfId="3" applyNumberFormat="1" applyFont="1" applyFill="1" applyBorder="1" applyAlignment="1" applyProtection="1">
      <alignment horizontal="center" vertical="center" wrapText="1"/>
    </xf>
    <xf numFmtId="0" fontId="18" fillId="0" borderId="0" xfId="3" applyFont="1" applyFill="1" applyProtection="1"/>
    <xf numFmtId="0" fontId="1" fillId="0" borderId="0" xfId="3" applyFont="1" applyFill="1" applyProtection="1"/>
    <xf numFmtId="0" fontId="66" fillId="5" borderId="4" xfId="3" applyFont="1" applyFill="1" applyBorder="1" applyAlignment="1" applyProtection="1">
      <alignment horizontal="left" vertical="center" wrapText="1" indent="1"/>
    </xf>
    <xf numFmtId="4" fontId="68" fillId="5" borderId="4" xfId="0" applyNumberFormat="1" applyFont="1" applyFill="1" applyBorder="1" applyAlignment="1">
      <alignment horizontal="center" vertical="center" wrapText="1"/>
    </xf>
    <xf numFmtId="0" fontId="40" fillId="0" borderId="0" xfId="3" applyFont="1" applyFill="1" applyAlignment="1" applyProtection="1">
      <alignment vertical="center" wrapText="1"/>
    </xf>
    <xf numFmtId="0" fontId="1" fillId="0" borderId="0" xfId="3" applyFill="1" applyAlignment="1" applyProtection="1">
      <alignment horizontal="center" vertical="center"/>
    </xf>
    <xf numFmtId="49" fontId="11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4" applyFont="1" applyAlignment="1" applyProtection="1">
      <alignment horizontal="justify" wrapText="1"/>
      <protection locked="0"/>
    </xf>
    <xf numFmtId="0" fontId="1" fillId="0" borderId="0" xfId="3"/>
    <xf numFmtId="0" fontId="6" fillId="0" borderId="0" xfId="4" applyFont="1" applyAlignment="1" applyProtection="1">
      <alignment horizontal="center" wrapText="1"/>
      <protection locked="0"/>
    </xf>
    <xf numFmtId="4" fontId="11" fillId="0" borderId="0" xfId="3" applyNumberFormat="1" applyFont="1" applyFill="1" applyBorder="1" applyAlignment="1" applyProtection="1">
      <alignment horizontal="center" vertical="center" wrapText="1"/>
    </xf>
    <xf numFmtId="49" fontId="4" fillId="0" borderId="0" xfId="4" applyNumberFormat="1" applyFont="1" applyProtection="1">
      <protection locked="0"/>
    </xf>
    <xf numFmtId="0" fontId="9" fillId="0" borderId="0" xfId="4" applyFont="1" applyAlignment="1" applyProtection="1">
      <alignment horizontal="justify" vertical="top" wrapText="1"/>
      <protection locked="0"/>
    </xf>
    <xf numFmtId="0" fontId="0" fillId="0" borderId="0" xfId="3" applyFont="1" applyFill="1" applyBorder="1" applyProtection="1"/>
    <xf numFmtId="0" fontId="1" fillId="0" borderId="0" xfId="3" applyFill="1" applyBorder="1" applyAlignment="1" applyProtection="1">
      <alignment horizontal="center" vertical="center"/>
    </xf>
    <xf numFmtId="0" fontId="1" fillId="0" borderId="0" xfId="3" applyFill="1" applyBorder="1" applyProtection="1"/>
    <xf numFmtId="4" fontId="1" fillId="0" borderId="0" xfId="3" applyNumberFormat="1" applyFill="1" applyBorder="1" applyProtection="1"/>
    <xf numFmtId="169" fontId="5" fillId="2" borderId="4" xfId="3" applyNumberFormat="1" applyFont="1" applyFill="1" applyBorder="1" applyAlignment="1" applyProtection="1">
      <alignment horizontal="center" vertical="center" wrapText="1"/>
    </xf>
    <xf numFmtId="170" fontId="11" fillId="2" borderId="4" xfId="3" applyNumberFormat="1" applyFont="1" applyFill="1" applyBorder="1" applyAlignment="1" applyProtection="1">
      <alignment horizontal="center" vertical="center" wrapText="1"/>
    </xf>
    <xf numFmtId="170" fontId="61" fillId="2" borderId="4" xfId="1" applyNumberFormat="1" applyFont="1" applyFill="1" applyBorder="1" applyAlignment="1">
      <alignment horizontal="center" vertical="center"/>
    </xf>
    <xf numFmtId="4" fontId="9" fillId="2" borderId="4" xfId="1" applyNumberFormat="1" applyFont="1" applyFill="1" applyBorder="1" applyAlignment="1">
      <alignment horizontal="center" vertical="center" wrapText="1"/>
    </xf>
    <xf numFmtId="0" fontId="23" fillId="2" borderId="8" xfId="3" applyFont="1" applyFill="1" applyBorder="1" applyAlignment="1" applyProtection="1">
      <alignment horizontal="center" vertical="center" wrapText="1"/>
    </xf>
    <xf numFmtId="0" fontId="23" fillId="2" borderId="9" xfId="3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3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 wrapText="1"/>
    </xf>
    <xf numFmtId="0" fontId="4" fillId="2" borderId="13" xfId="3" applyFont="1" applyFill="1" applyBorder="1" applyAlignment="1" applyProtection="1">
      <alignment horizontal="center" vertical="center" wrapText="1"/>
    </xf>
    <xf numFmtId="0" fontId="8" fillId="2" borderId="8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0" fontId="8" fillId="2" borderId="0" xfId="4" applyFont="1" applyFill="1" applyAlignment="1" applyProtection="1">
      <alignment horizontal="right" vertical="center" wrapText="1"/>
    </xf>
    <xf numFmtId="0" fontId="23" fillId="2" borderId="0" xfId="3" applyFont="1" applyFill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 vertical="top"/>
    </xf>
    <xf numFmtId="0" fontId="23" fillId="2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6" fillId="0" borderId="0" xfId="4" applyFont="1" applyAlignment="1" applyProtection="1">
      <alignment horizontal="center" wrapText="1"/>
      <protection locked="0"/>
    </xf>
    <xf numFmtId="4" fontId="21" fillId="2" borderId="0" xfId="3" applyNumberFormat="1" applyFont="1" applyFill="1" applyBorder="1" applyAlignment="1" applyProtection="1">
      <alignment horizontal="center" vertical="center" wrapText="1"/>
    </xf>
    <xf numFmtId="0" fontId="9" fillId="0" borderId="0" xfId="4" applyFont="1" applyAlignment="1" applyProtection="1">
      <alignment horizontal="center" vertical="top" wrapText="1"/>
      <protection locked="0"/>
    </xf>
    <xf numFmtId="0" fontId="9" fillId="0" borderId="0" xfId="4" applyFont="1" applyAlignment="1" applyProtection="1">
      <alignment horizontal="left" vertical="top" wrapText="1"/>
      <protection locked="0"/>
    </xf>
    <xf numFmtId="0" fontId="23" fillId="5" borderId="8" xfId="3" applyFont="1" applyFill="1" applyBorder="1" applyAlignment="1" applyProtection="1">
      <alignment horizontal="center" vertical="center" wrapText="1"/>
    </xf>
    <xf numFmtId="0" fontId="23" fillId="5" borderId="9" xfId="3" applyFont="1" applyFill="1" applyBorder="1" applyAlignment="1" applyProtection="1">
      <alignment horizontal="center" vertical="center" wrapText="1"/>
    </xf>
    <xf numFmtId="0" fontId="23" fillId="5" borderId="10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center" vertical="center" wrapText="1"/>
    </xf>
    <xf numFmtId="0" fontId="5" fillId="0" borderId="13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8" fillId="2" borderId="7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center" vertical="center" wrapText="1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Alignment="1" applyProtection="1">
      <alignment horizontal="right" vertical="center" wrapText="1"/>
    </xf>
    <xf numFmtId="0" fontId="6" fillId="0" borderId="0" xfId="3" applyFont="1" applyFill="1" applyAlignment="1" applyProtection="1">
      <alignment horizontal="center"/>
    </xf>
    <xf numFmtId="0" fontId="21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center" vertical="top"/>
    </xf>
    <xf numFmtId="0" fontId="23" fillId="3" borderId="8" xfId="3" applyFont="1" applyFill="1" applyBorder="1" applyAlignment="1" applyProtection="1">
      <alignment horizontal="center" vertical="center" wrapText="1"/>
    </xf>
    <xf numFmtId="0" fontId="23" fillId="3" borderId="9" xfId="3" applyFont="1" applyFill="1" applyBorder="1" applyAlignment="1" applyProtection="1">
      <alignment horizontal="center" vertical="center" wrapText="1"/>
    </xf>
    <xf numFmtId="0" fontId="23" fillId="3" borderId="10" xfId="3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11" xfId="3" applyFont="1" applyFill="1" applyBorder="1" applyAlignment="1" applyProtection="1">
      <alignment horizontal="center" vertical="center" wrapText="1"/>
    </xf>
    <xf numFmtId="0" fontId="9" fillId="0" borderId="12" xfId="3" applyFont="1" applyFill="1" applyBorder="1" applyAlignment="1" applyProtection="1">
      <alignment horizontal="center" vertical="center" wrapText="1"/>
    </xf>
    <xf numFmtId="0" fontId="9" fillId="2" borderId="8" xfId="3" applyFont="1" applyFill="1" applyBorder="1" applyAlignment="1" applyProtection="1">
      <alignment horizontal="center" vertical="center" wrapText="1"/>
    </xf>
    <xf numFmtId="0" fontId="9" fillId="2" borderId="10" xfId="3" applyFont="1" applyFill="1" applyBorder="1" applyAlignment="1" applyProtection="1">
      <alignment horizontal="center" vertical="center" wrapText="1"/>
    </xf>
    <xf numFmtId="0" fontId="6" fillId="2" borderId="0" xfId="4" applyFont="1" applyFill="1" applyAlignment="1" applyProtection="1">
      <alignment horizontal="center" wrapText="1"/>
      <protection locked="0"/>
    </xf>
    <xf numFmtId="0" fontId="9" fillId="2" borderId="0" xfId="4" applyFont="1" applyFill="1" applyAlignment="1" applyProtection="1">
      <alignment horizontal="center" vertical="top" wrapText="1"/>
      <protection locked="0"/>
    </xf>
    <xf numFmtId="0" fontId="9" fillId="2" borderId="0" xfId="4" applyFont="1" applyFill="1" applyAlignment="1" applyProtection="1">
      <alignment horizontal="left" vertical="top" wrapText="1"/>
      <protection locked="0"/>
    </xf>
    <xf numFmtId="0" fontId="23" fillId="2" borderId="10" xfId="3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5" xfId="3" applyFont="1" applyFill="1" applyBorder="1" applyAlignment="1" applyProtection="1">
      <alignment horizontal="center" vertical="center" wrapText="1"/>
    </xf>
    <xf numFmtId="0" fontId="5" fillId="2" borderId="13" xfId="3" applyFont="1" applyFill="1" applyBorder="1" applyAlignment="1" applyProtection="1">
      <alignment horizontal="center" vertical="center" wrapText="1"/>
    </xf>
    <xf numFmtId="0" fontId="4" fillId="2" borderId="5" xfId="3" applyFont="1" applyFill="1" applyBorder="1" applyAlignment="1" applyProtection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10" fillId="2" borderId="4" xfId="3" applyFont="1" applyFill="1" applyBorder="1" applyAlignment="1" applyProtection="1">
      <alignment horizontal="center" vertical="center" wrapText="1"/>
    </xf>
    <xf numFmtId="0" fontId="5" fillId="2" borderId="8" xfId="3" applyFont="1" applyFill="1" applyBorder="1" applyAlignment="1" applyProtection="1">
      <alignment horizontal="center" vertical="center" wrapText="1"/>
    </xf>
    <xf numFmtId="0" fontId="5" fillId="2" borderId="9" xfId="3" applyFont="1" applyFill="1" applyBorder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horizontal="center" vertical="center" wrapText="1"/>
    </xf>
    <xf numFmtId="0" fontId="5" fillId="2" borderId="0" xfId="4" applyFont="1" applyFill="1" applyAlignment="1" applyProtection="1">
      <alignment horizontal="right" vertical="center" wrapText="1"/>
    </xf>
    <xf numFmtId="0" fontId="6" fillId="2" borderId="0" xfId="3" applyFont="1" applyFill="1" applyAlignment="1" applyProtection="1">
      <alignment horizontal="center"/>
    </xf>
    <xf numFmtId="0" fontId="21" fillId="2" borderId="0" xfId="3" applyFont="1" applyFill="1" applyBorder="1" applyAlignment="1" applyProtection="1">
      <alignment horizontal="center"/>
    </xf>
    <xf numFmtId="0" fontId="9" fillId="2" borderId="2" xfId="3" applyFont="1" applyFill="1" applyBorder="1" applyAlignment="1" applyProtection="1">
      <alignment horizontal="center" vertical="center" wrapText="1"/>
    </xf>
    <xf numFmtId="0" fontId="9" fillId="2" borderId="3" xfId="3" applyFont="1" applyFill="1" applyBorder="1" applyAlignment="1" applyProtection="1">
      <alignment horizontal="center" vertical="center" wrapText="1"/>
    </xf>
    <xf numFmtId="0" fontId="9" fillId="2" borderId="6" xfId="3" applyFont="1" applyFill="1" applyBorder="1" applyAlignment="1" applyProtection="1">
      <alignment horizontal="center" vertical="center" wrapText="1"/>
    </xf>
    <xf numFmtId="0" fontId="9" fillId="2" borderId="7" xfId="3" applyFont="1" applyFill="1" applyBorder="1" applyAlignment="1" applyProtection="1">
      <alignment horizontal="center" vertical="center" wrapText="1"/>
    </xf>
    <xf numFmtId="0" fontId="9" fillId="2" borderId="11" xfId="3" applyFont="1" applyFill="1" applyBorder="1" applyAlignment="1" applyProtection="1">
      <alignment horizontal="center" vertical="center" wrapText="1"/>
    </xf>
    <xf numFmtId="0" fontId="9" fillId="2" borderId="12" xfId="3" applyFont="1" applyFill="1" applyBorder="1" applyAlignment="1" applyProtection="1">
      <alignment horizontal="center" vertical="center" wrapText="1"/>
    </xf>
    <xf numFmtId="0" fontId="21" fillId="2" borderId="0" xfId="4" applyFont="1" applyFill="1" applyAlignment="1" applyProtection="1">
      <alignment horizontal="center" wrapText="1"/>
      <protection locked="0"/>
    </xf>
    <xf numFmtId="0" fontId="6" fillId="2" borderId="0" xfId="3" applyFont="1" applyFill="1" applyBorder="1" applyAlignment="1" applyProtection="1">
      <alignment horizontal="center"/>
    </xf>
    <xf numFmtId="0" fontId="20" fillId="0" borderId="0" xfId="5" applyFont="1" applyAlignment="1">
      <alignment horizontal="left" vertical="top" wrapText="1"/>
    </xf>
    <xf numFmtId="0" fontId="20" fillId="0" borderId="0" xfId="5" applyFont="1" applyAlignment="1">
      <alignment horizontal="center" vertical="top" wrapText="1"/>
    </xf>
    <xf numFmtId="0" fontId="37" fillId="0" borderId="8" xfId="5" applyFont="1" applyFill="1" applyBorder="1" applyAlignment="1">
      <alignment horizontal="center" vertical="center" wrapText="1"/>
    </xf>
    <xf numFmtId="0" fontId="37" fillId="0" borderId="9" xfId="5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 wrapText="1"/>
    </xf>
    <xf numFmtId="0" fontId="17" fillId="0" borderId="0" xfId="5" applyFont="1" applyAlignment="1">
      <alignment horizontal="center" wrapText="1"/>
    </xf>
    <xf numFmtId="0" fontId="32" fillId="0" borderId="8" xfId="5" applyFont="1" applyFill="1" applyBorder="1" applyAlignment="1">
      <alignment horizontal="center" vertical="center" wrapText="1"/>
    </xf>
    <xf numFmtId="0" fontId="32" fillId="0" borderId="9" xfId="5" applyFont="1" applyFill="1" applyBorder="1" applyAlignment="1">
      <alignment horizontal="center" vertical="center" wrapText="1"/>
    </xf>
    <xf numFmtId="0" fontId="17" fillId="0" borderId="0" xfId="5" applyFont="1" applyFill="1" applyAlignment="1">
      <alignment horizontal="center" wrapText="1"/>
    </xf>
    <xf numFmtId="0" fontId="25" fillId="0" borderId="14" xfId="5" applyFont="1" applyFill="1" applyBorder="1" applyAlignment="1">
      <alignment horizontal="center"/>
    </xf>
    <xf numFmtId="0" fontId="29" fillId="0" borderId="15" xfId="5" applyFont="1" applyFill="1" applyBorder="1" applyAlignment="1">
      <alignment horizontal="center" vertical="top"/>
    </xf>
    <xf numFmtId="0" fontId="19" fillId="0" borderId="0" xfId="5" applyFont="1" applyFill="1" applyBorder="1" applyAlignment="1">
      <alignment horizontal="right"/>
    </xf>
    <xf numFmtId="49" fontId="20" fillId="0" borderId="4" xfId="5" applyNumberFormat="1" applyFont="1" applyFill="1" applyBorder="1" applyAlignment="1">
      <alignment horizontal="center" vertical="center" wrapText="1"/>
    </xf>
    <xf numFmtId="0" fontId="20" fillId="0" borderId="4" xfId="5" applyFont="1" applyFill="1" applyBorder="1" applyAlignment="1">
      <alignment horizontal="center" vertical="center" wrapText="1"/>
    </xf>
    <xf numFmtId="0" fontId="58" fillId="0" borderId="0" xfId="5" applyFont="1" applyAlignment="1">
      <alignment horizontal="center"/>
    </xf>
    <xf numFmtId="49" fontId="11" fillId="0" borderId="8" xfId="5" applyNumberFormat="1" applyFont="1" applyFill="1" applyBorder="1" applyAlignment="1">
      <alignment horizontal="center" vertical="center" wrapText="1"/>
    </xf>
    <xf numFmtId="49" fontId="11" fillId="0" borderId="9" xfId="5" applyNumberFormat="1" applyFont="1" applyFill="1" applyBorder="1" applyAlignment="1">
      <alignment horizontal="center" vertical="center" wrapText="1"/>
    </xf>
    <xf numFmtId="49" fontId="37" fillId="0" borderId="8" xfId="5" applyNumberFormat="1" applyFont="1" applyFill="1" applyBorder="1" applyAlignment="1">
      <alignment horizontal="center" vertical="center" wrapText="1"/>
    </xf>
    <xf numFmtId="49" fontId="37" fillId="0" borderId="9" xfId="5" applyNumberFormat="1" applyFont="1" applyFill="1" applyBorder="1" applyAlignment="1">
      <alignment horizontal="center" vertical="center" wrapText="1"/>
    </xf>
    <xf numFmtId="0" fontId="17" fillId="0" borderId="0" xfId="5" applyFont="1" applyFill="1" applyAlignment="1">
      <alignment horizontal="center" vertical="center" wrapText="1"/>
    </xf>
    <xf numFmtId="1" fontId="20" fillId="0" borderId="4" xfId="5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48" fillId="0" borderId="0" xfId="5" applyFont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8" xfId="5" applyFont="1" applyFill="1" applyBorder="1" applyAlignment="1">
      <alignment horizontal="center" vertical="center" wrapText="1"/>
    </xf>
    <xf numFmtId="0" fontId="30" fillId="0" borderId="10" xfId="5" applyFont="1" applyFill="1" applyBorder="1" applyAlignment="1">
      <alignment horizontal="center" vertical="center" wrapText="1"/>
    </xf>
    <xf numFmtId="0" fontId="15" fillId="0" borderId="8" xfId="5" applyFont="1" applyFill="1" applyBorder="1" applyAlignment="1">
      <alignment horizontal="center" vertical="center" wrapText="1"/>
    </xf>
    <xf numFmtId="0" fontId="15" fillId="0" borderId="9" xfId="5" applyFont="1" applyFill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25" fillId="0" borderId="0" xfId="5" applyFont="1" applyFill="1" applyBorder="1" applyAlignment="1">
      <alignment horizontal="center"/>
    </xf>
    <xf numFmtId="0" fontId="29" fillId="0" borderId="0" xfId="5" applyFont="1" applyFill="1" applyBorder="1" applyAlignment="1">
      <alignment horizontal="center" vertical="top"/>
    </xf>
    <xf numFmtId="49" fontId="19" fillId="0" borderId="1" xfId="5" applyNumberFormat="1" applyFont="1" applyFill="1" applyBorder="1" applyAlignment="1">
      <alignment horizontal="center" vertical="center" wrapText="1"/>
    </xf>
    <xf numFmtId="49" fontId="19" fillId="0" borderId="13" xfId="5" applyNumberFormat="1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3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20" fillId="0" borderId="13" xfId="5" applyFont="1" applyFill="1" applyBorder="1" applyAlignment="1">
      <alignment horizontal="center" vertical="center" wrapText="1"/>
    </xf>
    <xf numFmtId="0" fontId="37" fillId="0" borderId="0" xfId="5" applyFont="1" applyFill="1" applyBorder="1" applyAlignment="1">
      <alignment horizontal="center" vertical="center" wrapText="1"/>
    </xf>
    <xf numFmtId="0" fontId="37" fillId="0" borderId="7" xfId="5" applyFont="1" applyFill="1" applyBorder="1" applyAlignment="1">
      <alignment horizontal="center" vertical="center" wrapText="1"/>
    </xf>
    <xf numFmtId="0" fontId="32" fillId="0" borderId="2" xfId="5" applyFont="1" applyFill="1" applyBorder="1" applyAlignment="1">
      <alignment horizontal="center" vertical="center" wrapText="1"/>
    </xf>
    <xf numFmtId="0" fontId="32" fillId="0" borderId="15" xfId="5" applyFont="1" applyFill="1" applyBorder="1" applyAlignment="1">
      <alignment horizontal="center" vertical="center" wrapText="1"/>
    </xf>
    <xf numFmtId="0" fontId="11" fillId="0" borderId="8" xfId="5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49" fontId="19" fillId="0" borderId="5" xfId="5" applyNumberFormat="1" applyFont="1" applyFill="1" applyBorder="1" applyAlignment="1">
      <alignment horizontal="center" vertical="center" wrapText="1"/>
    </xf>
    <xf numFmtId="0" fontId="19" fillId="0" borderId="5" xfId="5" applyFont="1" applyFill="1" applyBorder="1" applyAlignment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19" fillId="0" borderId="8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vertical="center"/>
    </xf>
    <xf numFmtId="0" fontId="37" fillId="0" borderId="6" xfId="5" applyFont="1" applyFill="1" applyBorder="1" applyAlignment="1">
      <alignment horizontal="center" vertical="center" wrapText="1"/>
    </xf>
    <xf numFmtId="0" fontId="27" fillId="0" borderId="0" xfId="5" applyFont="1" applyFill="1" applyAlignment="1">
      <alignment horizontal="center" wrapText="1"/>
    </xf>
    <xf numFmtId="0" fontId="30" fillId="0" borderId="1" xfId="5" applyFont="1" applyFill="1" applyBorder="1" applyAlignment="1">
      <alignment horizontal="center" vertical="center" wrapText="1"/>
    </xf>
    <xf numFmtId="0" fontId="30" fillId="0" borderId="13" xfId="5" applyFont="1" applyFill="1" applyBorder="1" applyAlignment="1">
      <alignment horizontal="center" vertical="center" wrapText="1"/>
    </xf>
    <xf numFmtId="0" fontId="37" fillId="0" borderId="10" xfId="5" applyFont="1" applyFill="1" applyBorder="1" applyAlignment="1">
      <alignment horizontal="center" vertical="center" wrapText="1"/>
    </xf>
    <xf numFmtId="0" fontId="33" fillId="0" borderId="8" xfId="5" applyFont="1" applyFill="1" applyBorder="1" applyAlignment="1">
      <alignment horizontal="center" vertical="center" wrapText="1"/>
    </xf>
    <xf numFmtId="0" fontId="33" fillId="0" borderId="9" xfId="5" applyFont="1" applyFill="1" applyBorder="1" applyAlignment="1">
      <alignment horizontal="center" vertical="center" wrapText="1"/>
    </xf>
    <xf numFmtId="0" fontId="33" fillId="0" borderId="10" xfId="5" applyFont="1" applyFill="1" applyBorder="1" applyAlignment="1">
      <alignment horizontal="center" vertical="center" wrapText="1"/>
    </xf>
    <xf numFmtId="0" fontId="32" fillId="0" borderId="10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20" fillId="2" borderId="0" xfId="3" applyFont="1" applyFill="1" applyAlignment="1" applyProtection="1">
      <alignment horizontal="center" vertical="top" wrapText="1"/>
    </xf>
    <xf numFmtId="0" fontId="26" fillId="2" borderId="0" xfId="3" applyFont="1" applyFill="1" applyAlignment="1" applyProtection="1">
      <alignment horizontal="center" wrapText="1"/>
    </xf>
    <xf numFmtId="0" fontId="4" fillId="2" borderId="0" xfId="3" applyFont="1" applyFill="1" applyAlignment="1" applyProtection="1">
      <alignment horizontal="left" vertical="top" wrapText="1"/>
    </xf>
    <xf numFmtId="0" fontId="9" fillId="2" borderId="0" xfId="3" applyFont="1" applyFill="1" applyAlignment="1" applyProtection="1">
      <alignment horizontal="center" vertical="top" wrapText="1"/>
    </xf>
    <xf numFmtId="0" fontId="6" fillId="2" borderId="0" xfId="3" applyFont="1" applyFill="1" applyAlignment="1" applyProtection="1">
      <alignment horizontal="center" wrapText="1"/>
    </xf>
    <xf numFmtId="0" fontId="6" fillId="2" borderId="0" xfId="5" applyFont="1" applyFill="1" applyAlignment="1">
      <alignment horizontal="center" wrapText="1"/>
    </xf>
    <xf numFmtId="0" fontId="17" fillId="2" borderId="0" xfId="3" applyFont="1" applyFill="1" applyAlignment="1" applyProtection="1">
      <alignment horizontal="center" wrapText="1"/>
    </xf>
    <xf numFmtId="0" fontId="17" fillId="2" borderId="0" xfId="5" applyFont="1" applyFill="1" applyAlignment="1">
      <alignment horizontal="center" wrapText="1"/>
    </xf>
    <xf numFmtId="0" fontId="11" fillId="2" borderId="4" xfId="3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 2" xfId="6"/>
    <cellStyle name="Обычный 3 11 2 2 2" xfId="3"/>
    <cellStyle name="Обычный 3 11 3 2" xfId="4"/>
    <cellStyle name="Обычный 4 6 2 2 2" xfId="5"/>
    <cellStyle name="Процентный" xfId="2" builtinId="5"/>
    <cellStyle name="Финансовый" xfId="1" builtinId="3"/>
  </cellStyles>
  <dxfs count="1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0.xml"/><Relationship Id="rId21" Type="http://schemas.openxmlformats.org/officeDocument/2006/relationships/externalLink" Target="externalLinks/externalLink5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63" Type="http://schemas.openxmlformats.org/officeDocument/2006/relationships/externalLink" Target="externalLinks/externalLink47.xml"/><Relationship Id="rId68" Type="http://schemas.openxmlformats.org/officeDocument/2006/relationships/externalLink" Target="externalLinks/externalLink5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3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37.xml"/><Relationship Id="rId58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50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5.xml"/><Relationship Id="rId19" Type="http://schemas.openxmlformats.org/officeDocument/2006/relationships/externalLink" Target="externalLinks/externalLink3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40.xml"/><Relationship Id="rId64" Type="http://schemas.openxmlformats.org/officeDocument/2006/relationships/externalLink" Target="externalLinks/externalLink48.xml"/><Relationship Id="rId69" Type="http://schemas.openxmlformats.org/officeDocument/2006/relationships/externalLink" Target="externalLinks/externalLink5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5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59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51.xml"/><Relationship Id="rId20" Type="http://schemas.openxmlformats.org/officeDocument/2006/relationships/externalLink" Target="externalLinks/externalLink4.xml"/><Relationship Id="rId41" Type="http://schemas.openxmlformats.org/officeDocument/2006/relationships/externalLink" Target="externalLinks/externalLink25.xml"/><Relationship Id="rId54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46.xml"/><Relationship Id="rId70" Type="http://schemas.openxmlformats.org/officeDocument/2006/relationships/externalLink" Target="externalLinks/externalLink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33.xml"/><Relationship Id="rId57" Type="http://schemas.openxmlformats.org/officeDocument/2006/relationships/externalLink" Target="externalLinks/externalLink4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52" Type="http://schemas.openxmlformats.org/officeDocument/2006/relationships/externalLink" Target="externalLinks/externalLink36.xml"/><Relationship Id="rId60" Type="http://schemas.openxmlformats.org/officeDocument/2006/relationships/externalLink" Target="externalLinks/externalLink44.xml"/><Relationship Id="rId65" Type="http://schemas.openxmlformats.org/officeDocument/2006/relationships/externalLink" Target="externalLinks/externalLink49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9" Type="http://schemas.openxmlformats.org/officeDocument/2006/relationships/externalLink" Target="externalLinks/externalLink23.xml"/><Relationship Id="rId34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34.xml"/><Relationship Id="rId55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311\Tanya\&#1058;&#1045;&#1055;\2006_TE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214\Reports\zvit%206%20I_2007\&#1048;&#1089;&#1093;&#1086;&#1076;&#1085;&#1099;&#1077;%20&#1076;&#1072;&#1085;&#1085;&#1099;&#1077;_6&#1053;&#1050;&#1056;&#10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WINDOWS\TEMP\I-1\tar%20%20ee%20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6peon\e_peon$\214\PL2006\v9_06_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&#1052;&#1086;&#1080;%20&#1076;&#1086;&#1082;&#1091;&#1084;&#1077;&#1085;&#1090;&#1099;\&#1052;&#1086;&#1103;%20&#1088;&#1072;&#1073;&#1086;&#1090;&#1072;\&#1056;&#1072;&#1089;&#1093;&#1086;&#1076;%20&#1042;&#1042;%20&#1074;%202001%20&#1075;\&#1056;&#1072;&#1089;&#1093;&#1086;&#1076;%20&#1042;&#1042;%20&#1074;%202001%20&#1075;.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8;&#1072;&#1084;&#1086;&#1078;&#1077;&#1085;&#1085;&#1072;&#1103;%20&#1089;&#1090;&#1072;&#1090;&#1080;&#1089;&#1090;&#1080;&#1082;&#1072;\&#1056;&#1086;&#1089;&#1089;&#1080;&#1103;\&#1055;&#1086;%20&#1074;&#1080;&#1076;&#1072;&#1084;\&#1058;&#1088;&#1091;&#1073;&#1099;_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tivator\Monthly-&#1058;&#1072;&#1073;&#1083;&#1080;&#1094;&#1099;\0&#1056;&#1072;&#1073;&#1086;&#1095;&#1072;&#1103;\&#1060;&#1077;&#1088;&#1088;_0200&#1059;&#1082;&#1088;&#1072;&#1080;&#1085;&#10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k\c\&#1058;&#1072;&#1084;&#1086;&#1078;&#1077;&#1085;&#1085;&#1072;&#1103;%20&#1089;&#1090;&#1072;&#1090;&#1080;&#1089;&#1090;&#1080;&#1082;&#1072;\&#1058;&#1072;&#1084;&#1086;&#1078;&#1077;&#1085;&#1085;&#1072;&#1103;%20&#1089;&#1090;&#1072;&#1090;&#1080;&#1089;&#1090;&#1080;&#1082;&#1072;\&#1060;&#1077;&#1088;&#1088;_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tivator\Monthly-&#1057;&#1099;&#1088;&#1100;&#1077;\05&#1060;&#1077;&#1088;&#1088;&#1086;\&#1040;&#1085;&#1072;&#1083;&#1080;&#1079;%20&#1088;&#1086;&#1089;&#1089;&#1080;&#1081;&#1089;&#1082;&#1086;&#1075;&#1086;%20&#1080;&#1084;&#1087;&#1086;&#1088;&#1090;&#1072;\&#1040;&#1085;&#1072;&#1083;&#1080;&#1079;_Mn_SiMn_&#1080;&#1102;&#1083;&#1100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c\peo$\214\PL2002\430\m430_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disk_e\Ukr_Can\Finance\FIN\&#1087;&#1083;&#1072;&#1085;%202008%2020.03.08\&#1054;&#1090;&#1095;&#1077;&#1090;&#1085;&#1086;&#1089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73;&#1102;&#1076;&#1078;&#1077;&#1090;%202007\Svo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pldir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m-pev06\D$\Proekt_2004\SVO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0\archiv\ekonomisty\Kaznacheystvo\&#1041;&#1044;&#1044;&#1057;\&#1041;&#1044;&#1044;&#1057;_06\&#1041;&#1102;&#1076;&#1078;&#1077;&#1090;_06\&#1071;&#1085;&#1074;&#1072;&#1088;&#1100;_&#1041;_06\&#1043;&#1088;&#1091;&#1087;&#1087;&#1072;\&#1069;&#1085;&#1077;&#1088;&#1075;&#1086;&#1087;&#1088;&#1086;&#1077;&#1082;&#109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WINDOWS/Temporary%20Internet%20Files/OLK82F2/&#1041;&#1090;&#1055;&#1088;&#1054;&#106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POL\HOME\SLUGBY\EO2\EXAMPLES\1999\TRANZI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O\EO\EXAMPLES\1999\TRANZI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Documents%20and%20Settings\balykov\Local%20Settings\Temporary%20Internet%20Files\OLK3\&#1052;&#1086;&#1080;%20&#1076;&#1086;&#1082;&#1091;&#1084;&#1077;&#1085;&#1090;&#1099;\&#1082;&#1086;&#1096;&#1090;&#1086;&#1088;&#1080;&#1089;\I-1\tar%20%20ee%20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c\&#1058;&#1072;&#1084;&#1086;&#1078;&#1077;&#1085;&#1085;&#1072;&#1103;%20&#1089;&#1090;&#1072;&#1090;&#1080;&#1089;&#1090;&#1080;&#1082;&#1072;\&#1056;&#1086;&#1089;&#1089;&#1080;&#1103;\&#1055;&#1086;%20&#1074;&#1080;&#1076;&#1072;&#1084;\&#1058;&#1088;&#1091;&#1073;&#1099;_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POL\HOME\EO\EO\EXAMPLES\1999\TRANZI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01\econom_dep$\DOCUME~1\rita\LOCALS~1\Temp\&#1074;&#1080;&#1088;&#1086;&#1073;&#1085;%20&#1087;&#1086;&#1089;&#1083;&#1091;&#1075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m-pev06\&#1052;&#1086;&#1080;%20&#1076;&#1086;&#1082;&#1091;&#1084;&#1077;&#1085;&#1090;&#1099;\Documents%20and%20Settings\Leontyeva\Local%20Settings\Temporary%20Internet%20Files\OLK7D\Documents%20and%20Settings\grechko\Local%20Settings\Temporary%20Internet%20Files\OLK30F\&#1082;&#1072;&#1079;&#1072;&#1085;&#1095;&#1077;&#1081;&#1089;&#1090;&#1074;&#1086;\&#1092;&#1080;&#1085;&#1087;&#1083;&#1072;&#1085;%20&#1084;&#1077;&#1089;&#1103;&#1095;&#1085;&#1099;&#1081;\&#1087;&#1091;_&#1041;_10.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tok\data\&#1044;&#1080;&#1088;&#1077;&#1082;&#1094;&#1080;&#1103;%20&#1087;&#1086;%20&#1101;&#1082;&#1086;&#1085;&#1086;&#1084;&#1080;&#1082;&#1077;%20&#1080;%20&#1092;&#1080;&#1085;&#1072;&#1085;&#1089;&#1072;&#1084;\&#1069;&#1082;&#1086;&#1085;&#1086;&#1084;&#1080;&#1095;&#1077;&#1089;&#1082;&#1080;&#1081;%20&#1086;&#1090;&#1076;&#1077;&#1083;\&#1041;&#1102;&#1076;&#1078;&#1077;&#1090;&#1080;&#1088;&#1086;&#1074;&#1072;&#1085;&#1080;&#1077;%202007\&#1052;&#1086;&#1076;&#1077;&#1083;&#1100;%20&#1041;&#1055;\&#1058;&#1088;&#1077;&#1090;&#1100;&#1077;%20&#1088;&#1072;&#1089;&#1089;&#1084;&#1086;&#1090;&#1088;&#1077;&#1085;&#1080;&#1077;\Man%20account%20model%20ENERGY%20TEMPLATE%20-&#1096;&#1072;&#1073;&#1083;&#1086;&#108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ERON\company\Documents%20and%20Settings\ruslan\&#1056;&#1072;&#1073;&#1086;&#1095;&#1080;&#1081;%20&#1089;&#1090;&#1086;&#1083;\&#1062;&#1043;&#1054;&#1050;%20(&#1084;&#1086;&#1081;)\2_ms'2003\CGOK_WF_2ms'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uslan\Local%20Settings\Temporary%20Internet%20Files\Content.IE5\D98IBRXL\Budgets\09_2003\&#1073;&#1102;&#1076;&#1078;&#1077;&#1090;%20&#1089;&#1077;&#1085;&#1090;&#1103;&#1073;&#1088;&#1100;%20&#1086;&#1082;&#1086;&#1085;&#1095;&#1072;&#1090;&#1077;&#1083;&#1100;&#1085;&#1099;&#1081;%20&#1074;&#1072;&#1088;&#1080;&#1072;&#1085;&#1090;%20&#1093;&#1093;&#109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IROV\STR_POD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IROV\STR_FAKT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3\&#1084;&#1086;&#1080;%20&#1076;&#1086;&#1082;&#1091;&#1084;&#1077;&#1085;&#1090;&#1099;%20&#1085;&#1072;%20&#1087;&#1077;&#1074;1\Documents%20and%20Settings\yulia\My%20Documents\&#1050;&#1072;&#1096;&#1091;&#1073;&#1072;\WINDOWS\TEMP\&#1050;&#1052;_20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dtek\&#1044;&#1080;&#1088;&#1077;&#1082;&#1094;&#1080;&#1103;%20&#1087;&#1086;%20&#1092;&#1080;&#1085;&#1072;&#1085;&#1089;&#1072;&#1084;\&#1069;&#1082;&#1086;&#1085;&#1086;&#1084;&#1080;&#1095;&#1077;&#1089;&#1082;&#1080;&#1081;%20&#1076;&#1077;&#1087;&#1072;&#1088;&#1090;&#1072;&#1084;&#1077;&#1085;&#1090;\&#1055;&#1083;&#1072;&#1085;&#1086;&#1074;&#1086;-&#1072;&#1085;&#1072;&#1083;&#1080;&#1090;&#1080;&#1095;&#1077;&#1089;&#1082;&#1080;&#1081;%20&#1086;&#1090;&#1076;&#1077;&#1083;\&#1054;&#1087;&#1077;&#1088;&#1072;&#1090;&#1080;&#1074;&#1085;&#1086;&#1077;%20&#1087;&#1083;&#1072;&#1085;&#1080;&#1088;&#1086;&#1074;&#1072;&#1085;&#1080;&#1077;%202007\&#1071;&#1085;&#1074;&#1072;&#1088;&#1100;\&#1048;&#1060;&#1055;\&#1042;&#1069;\&#1060;&#1077;&#1074;&#1088;&#1072;&#1083;&#1100;\&#1060;&#1055;\&#1060;&#1086;&#1088;&#1084;&#1072;&#1090;_&#1042;&#1069;+&#1058;&#1056;&#1055;_02.0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ER\VOL2\EO2\EXAMPLES\1998\TRANZI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PEV20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8;&#1086;&#1073;&#1086;&#1090;&#1072;\&#1056;&#1077;&#1108;&#1089;&#1090;&#1088;%20&#1073;&#1091;&#1076;&#1080;&#1085;&#1082;&#1110;&#1074;%20&#1077;&#1090;&#1072;&#1083;&#1086;&#1085;_&#1088;&#1086;&#1073;&#1086;&#1095;&#1080;&#1081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darnytsia\Ukr_Can\Documents%20and%20Settings\Mashburo2\&#1056;&#1072;&#1073;&#1086;&#1095;&#1080;&#1081;%20&#1089;&#1090;&#1086;&#1083;\&#1096;&#1087;&#1072;&#1085;&#1102;&#1082;\&#1054;&#1090;&#1095;&#1077;&#1090;&#1085;&#1086;&#1089;&#1090;&#1100;!!!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PLAN2002\SVOD_NEW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26\Plan2011\Plan2011\Plan2010\&#1043;&#1088;.&#1053;\&#1041;&#1102;&#1076;&#1078;&#1077;&#1090;%202010\Proekt_%202009\PLAN2002\SVOD_NEW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lovoy\&#1074;&#1093;&#1086;&#1076;&#1103;&#1097;&#1080;&#1077;\Accelerate\Monthly-&#1057;&#1099;&#1088;&#1100;&#1077;\08&#1058;&#1072;&#1084;&#1086;&#1078;&#1077;&#1085;&#1085;&#1072;&#1103;%20&#1089;&#1090;&#1072;&#1090;&#1080;&#1089;&#1090;&#1080;&#1082;&#1072;\&#1060;&#1077;&#1088;&#1088;&#1086;&#1089;&#1087;&#1083;&#1072;&#1074;&#1099;\&#1060;&#1077;&#1088;&#1088;_9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45;&#1042;/NAKAZY/TEMP/FINPLAN%2003.2009/&#1060;&#1080;&#1085;&#1087;&#1083;&#1072;&#1085;%20&#1087;&#1091;&#1089;&#1090;&#1086;&#108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ey\accelerate\Accelerate\Monthly-&#1057;&#1099;&#1088;&#1100;&#1077;\&#1063;&#1091;&#1075;&#1091;&#1085;_&#1056;&#1086;&#1089;_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&#1050;&#1080;&#1077;&#1074;/2015/&#1054;&#1073;&#1108;&#1084;&#1080;%20&#1089;&#1087;&#1086;&#1078;&#1080;&#1074;&#1072;&#1085;&#1085;&#1103;%20&#1043;&#104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0;&#1077;&#1074;\2015\&#1054;&#1073;&#1108;&#1084;&#1080;%20&#1089;&#1087;&#1086;&#1078;&#1080;&#1074;&#1072;&#1085;&#1085;&#1103;%20&#1043;&#1042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86;&#1080;%20&#1076;&#1086;&#1082;&#1091;&#1084;&#1077;&#1085;&#1090;&#1099;/&#1082;&#1072;&#1079;&#1072;&#1085;&#1095;&#1077;&#1081;&#1089;&#1090;&#1074;&#1086;/&#1092;&#1080;&#1085;&#1087;&#1083;&#1072;&#1085;%20&#1084;&#1077;&#1089;&#1103;&#1095;&#1085;&#1099;&#1081;/&#1087;&#1091;_&#1041;_10.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836D~1/AppData/Local/Temp/&#1085;&#1072;&#1090;&#1072;&#1096;&#1072;/&#1055;&#1058;&#1054;/2014/&#1055;&#1054;&#1057;&#1051;&#1059;&#1043;&#1040;_&#1053;&#1050;&#1056;&#1050;&#1055;/&#1056;&#1077;&#1077;&#1089;&#1090;&#1088;%20&#1079;&#1076;&#1072;&#1085;&#1080;&#108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\&#1056;&#1072;&#1073;&#1086;&#1095;&#1080;&#1081;%20&#1089;&#1090;&#1086;&#1083;\&#1044;&#1057;&#1058;&#1059;%2020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L_TRANZIT\&#1055;&#1045;&#1042;\&#1053;&#1072;&#1090;&#1072;&#1096;&#1072;%20&#1052;&#1072;&#1088;&#1082;&#1086;&#1074;&#1072;\&#1052;&#1086;&#1080;%20&#1076;&#1086;&#1082;&#1091;&#1084;&#1077;&#1085;&#1090;&#1099;\PEV20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ubchenko.anna/Downloads/&#1060;&#1030;&#1053;&#1030;&#1064;%20&#1058;&#1072;&#1088;&#1080;&#1092;%202021_&#1087;&#1086;&#1089;&#1090;&#1072;&#1085;&#1086;&#1074;&#1072;%20869_01.10.2021%20&#1087;&#1086;&#1082;&#1091;&#1087;&#1082;&#1072;%201306,09(&#1085;&#1072;&#1076;&#1110;&#1089;&#1083;&#1072;&#1085;&#1086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11\Tanya\&#1058;&#1045;&#1055;\2007_TE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14\PL2002\812\m812_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"/>
      <sheetName val="факс 2 (2)"/>
      <sheetName val="економія палива"/>
      <sheetName val="економія палива (рік)"/>
      <sheetName val="Форма 425"/>
      <sheetName val="вар-ть палива (2000)газ-145"/>
      <sheetName val="вар-ть палива (2000)газ-178"/>
      <sheetName val="вар-ть палива (2000)газ-224"/>
      <sheetName val="вартість палива (2000)газ-178+%"/>
      <sheetName val="вартість палива (2001)"/>
      <sheetName val="МЕ інд (2)"/>
      <sheetName val="Макет 425 (2000)"/>
      <sheetName val="Макет 425 (2000(І кв.))"/>
      <sheetName val="Макет 425 (2000(ІІ кв.))"/>
      <sheetName val="Макет 425 (2000(ІІІ кв.))"/>
      <sheetName val="Макет 425 (2000(IVкв.))"/>
      <sheetName val="Макет 425"/>
      <sheetName val="МЕ інд"/>
      <sheetName val="топливо(І)"/>
      <sheetName val="вартість палива (місяць) (2)"/>
      <sheetName val="топливо(ІІ)"/>
      <sheetName val="топливо(ІІI)"/>
      <sheetName val="МЕ інд (3)"/>
      <sheetName val="вартість палива (місяць)"/>
      <sheetName val="вартість палива (квартал)"/>
      <sheetName val="вартість палива (рік)"/>
      <sheetName val="Таблиця ТЕП (рік) (2)"/>
      <sheetName val="Таблиця ТЕП (1999очік.)"/>
      <sheetName val="Таблиця ТЕП (1999очік.) (2)"/>
      <sheetName val="Таблиця ТЕП (2000)"/>
      <sheetName val="Таблиця ТЕП (очік. І півріччя)"/>
      <sheetName val="факс 2 (2000)"/>
      <sheetName val="баланс електричної енергії (м)"/>
      <sheetName val="баланс електричної енергії  (к)"/>
      <sheetName val="баланс електричної енергії  (р)"/>
      <sheetName val="баланс ел.ен. (1999очік.)"/>
      <sheetName val="баланс ел.ен. (2000)"/>
      <sheetName val="11-МТП(І)"/>
      <sheetName val="11-МТП (ІІ)"/>
      <sheetName val="11-МТП (ІІІ)"/>
      <sheetName val="баланс електричної енергії  (в)"/>
      <sheetName val="Форма 8111"/>
      <sheetName val="Макет 8111"/>
      <sheetName val="Форма 8112"/>
      <sheetName val="Макет 8112"/>
      <sheetName val="Форма 018"/>
      <sheetName val="Макет 018"/>
      <sheetName val="факс 1"/>
      <sheetName val="баланс ел.ен. (1999очік.) (2)"/>
      <sheetName val="Лист1"/>
      <sheetName val="умовне в бухгалтерію"/>
      <sheetName val="№1-НКРЕ"/>
      <sheetName val="Лист2"/>
      <sheetName val="0 (месяц)"/>
      <sheetName val="0 (квартал)"/>
      <sheetName val="факс 2"/>
      <sheetName val="Таблиця ТЕП (рік по кварталах) "/>
      <sheetName val="0 (все кварталы)"/>
      <sheetName val="0 (квартал) (2)"/>
      <sheetName val="Ini"/>
      <sheetName val="f_6.2"/>
      <sheetName val="Таблиця ТЕП (квартал)"/>
      <sheetName val="8112_о"/>
      <sheetName val="8111_o"/>
      <sheetName val="Таблиця ТЕП"/>
      <sheetName val="Таблиця ТЕП (рік)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Ф2"/>
      <sheetName val="Зведений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факт"/>
      <sheetName val="TEP"/>
      <sheetName val="СС"/>
      <sheetName val="Лист1"/>
      <sheetName val="Лист2"/>
      <sheetName val="Лист3"/>
      <sheetName val="Inform"/>
      <sheetName val="_Ф2"/>
    </sheetNames>
    <sheetDataSet>
      <sheetData sheetId="0"/>
      <sheetData sheetId="1">
        <row r="16">
          <cell r="E16">
            <v>15092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січ-лют."/>
      <sheetName val="430 сыч-лютий"/>
      <sheetName val="бер"/>
      <sheetName val="430 бер"/>
      <sheetName val="січ-бер"/>
      <sheetName val="430 сыч-бер"/>
      <sheetName val="Ф2"/>
      <sheetName val="Лист1"/>
      <sheetName val="tar  ee 99"/>
      <sheetName val="Експл"/>
      <sheetName val="ПЛАН_1вар"/>
      <sheetName val="Інші витрати"/>
      <sheetName val="списки"/>
      <sheetName val="assump"/>
      <sheetName val="Setup"/>
      <sheetName val="МТР Газ України"/>
      <sheetName val="Типи данних філії"/>
      <sheetName val="1_структура по елементах"/>
      <sheetName val="_ф3"/>
      <sheetName val="_Ф4"/>
      <sheetName val="_Ф5"/>
      <sheetName val="Ф7_цены"/>
      <sheetName val="Ф8_цены"/>
    </sheetNames>
    <sheetDataSet>
      <sheetData sheetId="0">
        <row r="95">
          <cell r="CT9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Lead"/>
      <sheetName val="XREF"/>
      <sheetName val="Depreciation"/>
      <sheetName val="assump"/>
      <sheetName val="м_812"/>
      <sheetName val="СправСтатей"/>
      <sheetName val="СправСтатейРасхУК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  <sheetName val="импортеры99"/>
      <sheetName val="импортеры96"/>
      <sheetName val="импортеры97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12215</v>
          </cell>
          <cell r="AJ207">
            <v>12215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168.25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168.25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 t="str">
            <v xml:space="preserve"> 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148.6199951171875</v>
          </cell>
          <cell r="AG216">
            <v>148.6199951171875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 t="str">
            <v xml:space="preserve">        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 t="str">
            <v xml:space="preserve"> 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181.419921875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41.54998779296875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148.6199951171875</v>
          </cell>
          <cell r="AG216">
            <v>148.6199951171875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152.169921875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181.419921875</v>
          </cell>
          <cell r="AJ201">
            <v>181.419921875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41.54998779296875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181.419921875</v>
          </cell>
          <cell r="AJ206">
            <v>181.419921875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181.419921875</v>
          </cell>
          <cell r="AJ206">
            <v>181.419921875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41.54998779296875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168.25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41.54998779296875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169.0899658203125</v>
          </cell>
          <cell r="AG206">
            <v>169.0899658203125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121.699951171875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169.7799072265625</v>
          </cell>
          <cell r="AJ207">
            <v>169.7799072265625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41.54998779296875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168.3199462890625</v>
          </cell>
          <cell r="AJ207">
            <v>168.3199462890625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41.54998779296875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168.3199462890625</v>
          </cell>
          <cell r="AJ207">
            <v>168.3199462890625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41.54998779296875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168.3199462890625</v>
          </cell>
          <cell r="AJ207">
            <v>168.3199462890625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41.54998779296875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3500</v>
          </cell>
          <cell r="T180">
            <v>3500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121.699951171875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41.54998779296875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216.0908203125</v>
          </cell>
          <cell r="T180">
            <v>216.0908203125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121.699951171875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163.2999267578125</v>
          </cell>
          <cell r="T187">
            <v>163.2999267578125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 t="str">
            <v xml:space="preserve"> 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103.89996337890625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213.0999755859375</v>
          </cell>
          <cell r="T187">
            <v>213.0999755859375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130.989990234375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134.239990234375</v>
          </cell>
          <cell r="T188">
            <v>134.239990234375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 t="str">
            <v xml:space="preserve">        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 t="str">
            <v xml:space="preserve"> 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 t="str">
            <v xml:space="preserve"> 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2972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134.239990234375</v>
          </cell>
          <cell r="T188">
            <v>134.239990234375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130.989990234375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2972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134.239990234375</v>
          </cell>
          <cell r="T188">
            <v>134.239990234375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130.989990234375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41.54998779296875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101.29998779296875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130.989990234375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159.39990234375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11697.5703125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26797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41.54998779296875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159.39990234375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41.54998779296875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26797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11697.5703125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168.1099853515625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11697.5703125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415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79.699951171875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281.5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13400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11697.5703125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168.1298828125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50512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169.0899658203125</v>
          </cell>
          <cell r="AJ207">
            <v>169.0899658203125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41.54998779296875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79.699951171875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281.5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168.1298828125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41.54998779296875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1.9539995193481445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169.0899658203125</v>
          </cell>
          <cell r="AG206">
            <v>169.0899658203125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121.699951171875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137.1099853515625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134.239990234375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130.989990234375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36873.8125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137.1099853515625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  <sheetName val="рік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0"/>
      <sheetName val="Inform"/>
      <sheetName val="v9_06_01"/>
    </sheetNames>
    <definedNames>
      <definedName name="a"/>
      <definedName name="b"/>
      <definedName name="d"/>
      <definedName name="ee"/>
      <definedName name="ekymay"/>
      <definedName name="ew"/>
      <definedName name="g"/>
      <definedName name="GER"/>
      <definedName name="gg"/>
      <definedName name="h"/>
      <definedName name="hhhhh"/>
      <definedName name="hopok"/>
      <definedName name="i"/>
      <definedName name="j"/>
      <definedName name="k"/>
      <definedName name="Katya"/>
      <definedName name="kkkk"/>
      <definedName name="llllll"/>
      <definedName name="may"/>
      <definedName name="MAYEK"/>
      <definedName name="o"/>
      <definedName name="p"/>
      <definedName name="POLO"/>
      <definedName name="pppp"/>
      <definedName name="Q"/>
      <definedName name="qq"/>
      <definedName name="rr"/>
      <definedName name="tu"/>
      <definedName name="u"/>
      <definedName name="uuuu"/>
      <definedName name="v"/>
      <definedName name="VVVVV"/>
      <definedName name="x"/>
      <definedName name="xenia"/>
      <definedName name="yy"/>
      <definedName name="yyyyyyyyyyyyyyyyyyy"/>
      <definedName name="z"/>
      <definedName name="аппа"/>
      <definedName name="ар"/>
      <definedName name="ббб"/>
      <definedName name="бнб"/>
      <definedName name="ваи"/>
      <definedName name="вика"/>
      <definedName name="вы"/>
      <definedName name="выц"/>
      <definedName name="ддд"/>
      <definedName name="ен"/>
      <definedName name="еь"/>
      <definedName name="ззз"/>
      <definedName name="иии"/>
      <definedName name="й"/>
      <definedName name="йцв"/>
      <definedName name="катюша"/>
      <definedName name="ке"/>
      <definedName name="кер"/>
      <definedName name="кие"/>
      <definedName name="ккккк"/>
      <definedName name="км"/>
      <definedName name="кяп"/>
      <definedName name="лена"/>
      <definedName name="лопорпп"/>
      <definedName name="лор"/>
      <definedName name="ног"/>
      <definedName name="нпи"/>
      <definedName name="ооо"/>
      <definedName name="Построение_жука"/>
      <definedName name="ПУУ"/>
      <definedName name="старое"/>
      <definedName name="сфы"/>
      <definedName name="сцу"/>
      <definedName name="у"/>
      <definedName name="уа"/>
      <definedName name="УЖДТ"/>
      <definedName name="ук"/>
      <definedName name="укау"/>
      <definedName name="укп"/>
      <definedName name="фс"/>
      <definedName name="фыв"/>
      <definedName name="ца"/>
      <definedName name="цу"/>
      <definedName name="цув"/>
      <definedName name="шшш"/>
      <definedName name="шшшш"/>
      <definedName name="щзю"/>
      <definedName name="ьг"/>
      <definedName name="ывм"/>
      <definedName name="ым"/>
      <definedName name="эээ"/>
      <definedName name="ююю"/>
      <definedName name="япк"/>
      <definedName name="яс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Незав.пр-во 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 кв."/>
      <sheetName val="2  кв."/>
      <sheetName val="3 кв."/>
      <sheetName val="4 кв."/>
      <sheetName val="год"/>
      <sheetName val="Расход за м-ц"/>
      <sheetName val="Отчёт склада"/>
      <sheetName val="Лист9"/>
      <sheetName val="Незав_пр_во "/>
      <sheetName val="Taxes"/>
      <sheetName val="COGS CUR"/>
      <sheetName val="импортеры99"/>
      <sheetName val="импортеры96"/>
      <sheetName val="импортеры97"/>
      <sheetName val="Незав_пр-во_"/>
      <sheetName val="1_кв_"/>
      <sheetName val="2__кв_"/>
      <sheetName val="3_кв_"/>
      <sheetName val="4_кв_"/>
      <sheetName val="Расход_за_м-ц"/>
      <sheetName val="Отчёт_склада"/>
      <sheetName val="Незав_пр_во_"/>
      <sheetName val="COGS_CUR"/>
      <sheetName val="Незав_пр-во_1"/>
      <sheetName val="1_кв_1"/>
      <sheetName val="2__кв_1"/>
      <sheetName val="3_кв_1"/>
      <sheetName val="4_кв_1"/>
      <sheetName val="Расход_за_м-ц1"/>
      <sheetName val="Отчёт_склада1"/>
      <sheetName val="Незав_пр_во_1"/>
      <sheetName val="COGS_CUR1"/>
      <sheetName val="PR"/>
      <sheetName val="Причины"/>
      <sheetName val="Незав_пр-во_2"/>
      <sheetName val="1_кв_2"/>
      <sheetName val="2__кв_2"/>
      <sheetName val="3_кв_2"/>
      <sheetName val="4_кв_2"/>
      <sheetName val="Расход_за_м-ц2"/>
      <sheetName val="Отчёт_склада2"/>
      <sheetName val="Незав_пр_во_2"/>
      <sheetName val="COGS_CUR2"/>
      <sheetName val="Списки"/>
      <sheetName val="Незав_пр-во_3"/>
      <sheetName val="1_кв_3"/>
      <sheetName val="2__кв_3"/>
      <sheetName val="3_кв_3"/>
      <sheetName val="4_кв_3"/>
      <sheetName val="Расход_за_м-ц3"/>
      <sheetName val="Отчёт_склада3"/>
      <sheetName val="Незав_пр_во_3"/>
      <sheetName val="COGS_CUR3"/>
      <sheetName val="мощность нч год_в1"/>
      <sheetName val="Инструкция"/>
      <sheetName val="Total"/>
      <sheetName val="классификатор"/>
      <sheetName val="Незав_пр-во_4"/>
      <sheetName val="Справочник"/>
      <sheetName val="Лист4"/>
      <sheetName val="п"/>
      <sheetName val="Функциональное направление"/>
      <sheetName val="словарь"/>
      <sheetName val="Незав_пр-во_5"/>
      <sheetName val="1_кв_4"/>
      <sheetName val="2__кв_4"/>
      <sheetName val="3_кв_4"/>
      <sheetName val="4_кв_4"/>
      <sheetName val="Расход_за_м-ц4"/>
      <sheetName val="Отчёт_склада4"/>
      <sheetName val="Незав_пр_во_4"/>
      <sheetName val="COGS_CUR4"/>
      <sheetName val="мощность_нч_год_в1"/>
      <sheetName val="Функциональное_направление"/>
      <sheetName val="Незав_пр-во_6"/>
      <sheetName val="1_кв_5"/>
      <sheetName val="2__кв_5"/>
      <sheetName val="3_кв_5"/>
      <sheetName val="4_кв_5"/>
      <sheetName val="Расход_за_м-ц5"/>
      <sheetName val="Отчёт_склада5"/>
      <sheetName val="Незав_пр_во_5"/>
      <sheetName val="COGS_CUR5"/>
      <sheetName val="мощность_нч_год_в11"/>
      <sheetName val="Функциональное_направление1"/>
      <sheetName val="Незав_пр-во_7"/>
      <sheetName val="1_кв_6"/>
      <sheetName val="2__кв_6"/>
      <sheetName val="3_кв_6"/>
      <sheetName val="4_кв_6"/>
      <sheetName val="Расход_за_м-ц6"/>
      <sheetName val="Отчёт_склада6"/>
      <sheetName val="Незав_пр_во_6"/>
      <sheetName val="COGS_CUR6"/>
      <sheetName val="мощность_нч_год_в12"/>
      <sheetName val="Функциональное_направление2"/>
      <sheetName val="Незав_пр-во_8"/>
      <sheetName val="1_кв_7"/>
      <sheetName val="2__кв_7"/>
      <sheetName val="3_кв_7"/>
      <sheetName val="4_кв_7"/>
      <sheetName val="Расход_за_м-ц7"/>
      <sheetName val="Отчёт_склада7"/>
      <sheetName val="Незав_пр_во_7"/>
      <sheetName val="COGS_CUR7"/>
      <sheetName val="мощность_нч_год_в13"/>
      <sheetName val="Функциональное_направление3"/>
      <sheetName val="Незав_пр-во_9"/>
      <sheetName val="1_кв_8"/>
      <sheetName val="2__кв_8"/>
      <sheetName val="3_кв_8"/>
      <sheetName val="4_кв_8"/>
      <sheetName val="Расход_за_м-ц8"/>
      <sheetName val="Отчёт_склада8"/>
      <sheetName val="Незав_пр_во_8"/>
      <sheetName val="COGS_CUR8"/>
      <sheetName val="мощность_нч_год_в14"/>
      <sheetName val="Функциональное_направление4"/>
      <sheetName val="Общий"/>
      <sheetName val="База"/>
      <sheetName val="Лист2"/>
      <sheetName val="Лист1"/>
      <sheetName val="список"/>
      <sheetName val="вводные"/>
      <sheetName val="#ССЫЛКА"/>
      <sheetName val="не удалять"/>
      <sheetName val="ЦФО и МВЗ"/>
      <sheetName val="менеджеры"/>
      <sheetName val="Анализ деньги "/>
      <sheetName val="Месяцы"/>
      <sheetName val="Для_списка"/>
      <sheetName val="Справочники"/>
      <sheetName val="Справочник_ПФА"/>
      <sheetName val="Бюджетная"/>
      <sheetName val="Комплексная"/>
      <sheetName val="Дирекции"/>
      <sheetName val="ЦФО"/>
      <sheetName val="Справочник ЦФО"/>
      <sheetName val="Справочник  ЦФО для ВПР"/>
      <sheetName val="_Ф3"/>
      <sheetName val="Прил 1 Функц-ые направлен.  (3"/>
      <sheetName val="Список компаний"/>
      <sheetName val="Бюджетная!"/>
      <sheetName val=""/>
      <sheetName val="Sheet2"/>
      <sheetName val="шахматка"/>
      <sheetName val="Служебные таблицы"/>
      <sheetName val="Справочник провайдеров"/>
      <sheetName val="2.1. Heat map INDEXES"/>
      <sheetName val="справочник статей"/>
      <sheetName val="Назначение закупк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Т1"/>
      <sheetName val="_Т2"/>
      <sheetName val="_Т4"/>
      <sheetName val="_Т5"/>
      <sheetName val="_Т6"/>
      <sheetName val="_Т7"/>
      <sheetName val="_Т8"/>
      <sheetName val="_Т9"/>
      <sheetName val="_Т10"/>
      <sheetName val="Лист1"/>
      <sheetName val="_Т3"/>
      <sheetName val="импорт"/>
      <sheetName val="Лист2"/>
      <sheetName val="Лист3"/>
      <sheetName val="Динамика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BILL"/>
      <sheetName val="предприятия"/>
      <sheetName val="БЗ"/>
      <sheetName val="Макроэкономика"/>
      <sheetName val="Свод (2)"/>
      <sheetName val="Switches"/>
      <sheetName val="Собів. ГПЗ "/>
      <sheetName val="адм.витр. "/>
      <sheetName val=" BS Stat 31-12-01"/>
      <sheetName val="Цены СНГ"/>
      <sheetName val="ФинПоказатели"/>
      <sheetName val="tabdiller"/>
      <sheetName val="infl_rates"/>
      <sheetName val="assump"/>
      <sheetName val="Свод_(2)"/>
      <sheetName val="Собів__ГПЗ_"/>
      <sheetName val="адм_витр__"/>
      <sheetName val="_BS_Stat_31-12-01"/>
      <sheetName val="Цены_СНГ"/>
      <sheetName val="InputTI"/>
      <sheetName val="Справочники"/>
      <sheetName val="1"/>
      <sheetName val="Свод_(2)1"/>
      <sheetName val="Собів__ГПЗ_1"/>
      <sheetName val="адм_витр__1"/>
      <sheetName val="_BS_Stat_31-12-011"/>
      <sheetName val="Цены_СНГ1"/>
      <sheetName val="Свод_(2)2"/>
      <sheetName val="Собів__ГПЗ_2"/>
      <sheetName val="адм_витр__2"/>
      <sheetName val="_BS_Stat_31-12-012"/>
      <sheetName val="Цены_СНГ2"/>
      <sheetName val="Свод_(2)3"/>
      <sheetName val="Собів__ГПЗ_3"/>
      <sheetName val="адм_витр__3"/>
      <sheetName val="_BS_Stat_31-12-013"/>
      <sheetName val="Цены_СНГ3"/>
      <sheetName val="Свод_(2)4"/>
      <sheetName val="Собів__ГПЗ_4"/>
      <sheetName val="адм_витр__4"/>
      <sheetName val="_BS_Stat_31-12-014"/>
      <sheetName val="Цены_СНГ4"/>
      <sheetName val="Свод_(2)5"/>
      <sheetName val="Собів__ГПЗ_5"/>
      <sheetName val="адм_витр__5"/>
      <sheetName val="_BS_Stat_31-12-015"/>
      <sheetName val="Цены_СНГ5"/>
      <sheetName val="Январь"/>
      <sheetName val="_Ф3"/>
      <sheetName val="_Ф4"/>
      <sheetName val="_Ф5"/>
      <sheetName val="Ф7_цены"/>
      <sheetName val="Ф8_цены"/>
      <sheetName val="tar ee 99"/>
      <sheetName val="Техническая"/>
      <sheetName val="PR"/>
      <sheetName val="Шифр"/>
      <sheetName val="Вводные"/>
      <sheetName val="Справочник"/>
      <sheetName val="Месяцы"/>
      <sheetName val="Список"/>
      <sheetName val="план"/>
      <sheetName val="анализ"/>
      <sheetName val="0"/>
      <sheetName val="I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Ф2"/>
      <sheetName val="_Ф3"/>
      <sheetName val="_Ф4"/>
      <sheetName val="_Ф5"/>
      <sheetName val="_Ф6"/>
      <sheetName val="Ф7_цены"/>
      <sheetName val="Ф8_цены"/>
      <sheetName val="граф"/>
      <sheetName val="Динамика_экспорта_ферро_98_00"/>
      <sheetName val="Динамика_импорта_ферро_98_00"/>
      <sheetName val="26.27.37.47_Рынки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Ф5_97"/>
      <sheetName val="15-16 Базовый 42,4%"/>
      <sheetName val=" Базовый 44%"/>
      <sheetName val="Аркуш1"/>
      <sheetName val="26_27_37_47_Рынки"/>
      <sheetName val="15-16_Базовый_42,4%"/>
      <sheetName val="_Базовый_44%"/>
      <sheetName val="Лист1"/>
      <sheetName val="Лист6"/>
      <sheetName val="справочник"/>
      <sheetName val="26_27_37_47_Рынки1"/>
      <sheetName val="15-16_Базовый_42,4%1"/>
      <sheetName val="_Базовый_44%1"/>
      <sheetName val="26_27_37_47_Рынки2"/>
      <sheetName val="15-16_Базовый_42,4%2"/>
      <sheetName val="_Базовый_44%2"/>
      <sheetName val="26_27_37_47_Рынки3"/>
      <sheetName val="15-16_Базовый_42,4%3"/>
      <sheetName val="_Базовый_44%3"/>
      <sheetName val="26_27_37_47_Рынки4"/>
      <sheetName val="15-16_Базовый_42,4%4"/>
      <sheetName val="_Базовый_44%4"/>
      <sheetName val="Списки"/>
      <sheetName val="анализ"/>
      <sheetName val="Справочники"/>
      <sheetName val="справочник (2)"/>
      <sheetName val="Месяцы"/>
      <sheetName val="BI BPC"/>
      <sheetName val="КОНТРАКТЫ"/>
      <sheetName val="ЦФО и МВЗ"/>
      <sheetName val="Бюджетная!"/>
      <sheetName val="Формати"/>
      <sheetName val="Факторный анализ NPV"/>
      <sheetName val="Ini"/>
      <sheetName val="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Ф3"/>
      <sheetName val="_Ф4"/>
      <sheetName val="_Ф5"/>
      <sheetName val="_Ф6"/>
      <sheetName val="Ф7_цены"/>
      <sheetName val="Ф8_цены"/>
      <sheetName val="_Ф2"/>
      <sheetName val="импортеры99"/>
      <sheetName val="импортеры96"/>
      <sheetName val="импортеры97"/>
      <sheetName val="26.27.37.47_Рынки"/>
      <sheetName val="15-16 Базовый 42,4%"/>
      <sheetName val="26_27_37_47_Рынки"/>
      <sheetName val="15-16_Базовый_42,4%"/>
      <sheetName val="26_27_37_47_Рынки1"/>
      <sheetName val="15-16_Базовый_42,4%1"/>
      <sheetName val="26_27_37_47_Рынки2"/>
      <sheetName val="15-16_Базовый_42,4%2"/>
      <sheetName val="26_27_37_47_Рынки3"/>
      <sheetName val="15-16_Базовый_42,4%3"/>
      <sheetName val="26_27_37_47_Рынки4"/>
      <sheetName val="15-16_Базовый_42,4%4"/>
      <sheetName val="26_27_37_47_Рынки5"/>
      <sheetName val="15-16_Базовый_42,4%5"/>
      <sheetName val="Лист1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Лист6"/>
      <sheetName val="справочник (2)"/>
      <sheetName val="Справочник"/>
      <sheetName val="Месяцы"/>
      <sheetName val="Списки"/>
      <sheetName val="A6"/>
      <sheetName val="Tax"/>
      <sheetName val="матрица обозначений"/>
      <sheetName val="DICTS"/>
      <sheetName val="Periods"/>
      <sheetName val="Ini"/>
      <sheetName val="Тариф на транз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порт_анализ"/>
      <sheetName val="сталь анализ"/>
      <sheetName val="feMn SiMn"/>
      <sheetName val="MB месячные цены"/>
      <sheetName val="импортеры99"/>
      <sheetName val="импортеры98"/>
      <sheetName val="импортеры97"/>
      <sheetName val="импортеры96"/>
      <sheetName val="Укр_Экспорт"/>
      <sheetName val="Укр_Экспорт2"/>
      <sheetName val="Укр_Экспорт3"/>
      <sheetName val="_Ф3"/>
      <sheetName val="_Ф4"/>
      <sheetName val="_Ф5"/>
      <sheetName val="Ф7_цены"/>
      <sheetName val="Ф8_цены"/>
      <sheetName val="сталь_анализ"/>
      <sheetName val="feMn_SiMn"/>
      <sheetName val="MB_месячные_цены"/>
      <sheetName val="Незав_пр-во_"/>
      <sheetName val="26.27.37.47_Рынки"/>
      <sheetName val="15-16 Базовый 42,4%"/>
      <sheetName val="сталь_анализ1"/>
      <sheetName val="feMn_SiMn1"/>
      <sheetName val="MB_месячные_цены1"/>
      <sheetName val="26_27_37_47_Рынки"/>
      <sheetName val="15-16_Базовый_42,4%"/>
      <sheetName val="15-16 Базовый 41%"/>
      <sheetName val="сталь_анализ2"/>
      <sheetName val="feMn_SiMn2"/>
      <sheetName val="MB_месячные_цены2"/>
      <sheetName val="26_27_37_47_Рынки1"/>
      <sheetName val="15-16_Базовый_42,4%1"/>
      <sheetName val="сталь_анализ3"/>
      <sheetName val="feMn_SiMn3"/>
      <sheetName val="MB_месячные_цены3"/>
      <sheetName val="26_27_37_47_Рынки2"/>
      <sheetName val="15-16_Базовый_42,4%2"/>
      <sheetName val="сталь_анализ4"/>
      <sheetName val="feMn_SiMn4"/>
      <sheetName val="MB_месячные_цены4"/>
      <sheetName val="26_27_37_47_Рынки3"/>
      <sheetName val="15-16_Базовый_42,4%3"/>
      <sheetName val="сталь_анализ5"/>
      <sheetName val="feMn_SiMn5"/>
      <sheetName val="MB_месячные_цены5"/>
      <sheetName val="26_27_37_47_Рынки4"/>
      <sheetName val="15-16_Базовый_42,4%4"/>
      <sheetName val="15-16_Базовый_41%"/>
      <sheetName val="15-16_Базовый_41%1"/>
      <sheetName val="сталь_анализ6"/>
      <sheetName val="feMn_SiMn6"/>
      <sheetName val="MB_месячные_цены6"/>
      <sheetName val="26_27_37_47_Рынки5"/>
      <sheetName val="15-16_Базовый_42,4%5"/>
      <sheetName val="Списки"/>
      <sheetName val="Справочник"/>
      <sheetName val="Справочник ЦФО"/>
      <sheetName val="15-16_Базовый_41%2"/>
      <sheetName val="DIC"/>
      <sheetName val="DICTS"/>
      <sheetName val="PART"/>
      <sheetName val="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7  інші витрати"/>
      <sheetName val="загальна 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1"/>
      <sheetName val="1t"/>
      <sheetName val="1f"/>
      <sheetName val="Makets"/>
      <sheetName val="Ini"/>
      <sheetName val="Periods"/>
      <sheetName val="vbc_ini"/>
      <sheetName val="vbc_send"/>
      <sheetName val="vbc_sys"/>
      <sheetName val="vbc_auto"/>
      <sheetName val="Формати"/>
      <sheetName val="Філіали"/>
      <sheetName val="Типи філіалів"/>
      <sheetName val="Плани"/>
      <sheetName val="Періоди"/>
      <sheetName val="KOEF"/>
      <sheetName val="Звіти"/>
      <sheetName val="Списки"/>
      <sheetName val="Лист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812"/>
      <sheetName val="МТР Газ України"/>
      <sheetName val="tar ee 99"/>
      <sheetName val="3 утв."/>
      <sheetName val="Ini"/>
    </sheetNames>
    <sheetDataSet>
      <sheetData sheetId="0">
        <row r="2">
          <cell r="E2" t="str">
            <v xml:space="preserve"> ДАРНИЦКАЯ ТЭЦ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Ф2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1півр"/>
      <sheetName val="2"/>
      <sheetName val="2 кв"/>
      <sheetName val="2 утв"/>
      <sheetName val="3 не сокр."/>
      <sheetName val="3 тар."/>
      <sheetName val="3 утв."/>
      <sheetName val="3кв"/>
      <sheetName val="3кв "/>
      <sheetName val="4 утв"/>
      <sheetName val="5"/>
      <sheetName val="6"/>
      <sheetName val="7"/>
      <sheetName val="7 міс"/>
      <sheetName val="8"/>
      <sheetName val="8 міс."/>
      <sheetName val="812"/>
      <sheetName val="812 (2)"/>
      <sheetName val="9"/>
      <sheetName val="9 (2)"/>
      <sheetName val="9 міс."/>
      <sheetName val="рік"/>
      <sheetName val="Лист1"/>
      <sheetName val="Svod"/>
    </sheetNames>
    <sheetDataSet>
      <sheetData sheetId="0"/>
      <sheetData sheetId="1"/>
      <sheetData sheetId="2"/>
      <sheetData sheetId="3"/>
      <sheetData sheetId="4">
        <row r="1">
          <cell r="D1" t="str">
            <v>ПЛАН  ВИТРАТ  НА  ПЕРЕДАЧУ  ЕЛЕКТРОЕНЕРГІЇ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 (анал)"/>
      <sheetName val="м_812"/>
      <sheetName val="рік"/>
      <sheetName val="tar ee 99"/>
      <sheetName val="Ф2"/>
      <sheetName val="ат_на 2004_витрати_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то важно!!!"/>
      <sheetName val="План_сокр"/>
      <sheetName val="ПЛАН(2)_і рай_для отрав"/>
      <sheetName val="ПЛАН(2)_і район"/>
      <sheetName val="Баланс _2"/>
      <sheetName val="ПЛАН_1вар"/>
      <sheetName val="Експл (3)"/>
      <sheetName val="Експл (2)"/>
      <sheetName val="Експл"/>
      <sheetName val="Інші витрати"/>
      <sheetName val="Основні показники "/>
      <sheetName val="Баланс_1вар"/>
      <sheetName val="Потреби в коштах"/>
      <sheetName val="Технич лист"/>
      <sheetName val="Операційні_нов"/>
      <sheetName val="Експл мес"/>
      <sheetName val="Баланс"/>
      <sheetName val="м_430"/>
      <sheetName val="м_812"/>
      <sheetName val="Баланс (2)"/>
      <sheetName val="Експл_нов"/>
      <sheetName val="Експл_ст"/>
      <sheetName val="експл_д_трансп"/>
      <sheetName val="Операційні_КМ"/>
      <sheetName val="Операційні (2)"/>
      <sheetName val="Операційні_ст"/>
      <sheetName val="Адмін _КМ"/>
      <sheetName val="Адмін"/>
      <sheetName val="ВД (анал)"/>
      <sheetName val="812"/>
      <sheetName val="Ф2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1півр"/>
      <sheetName val="2"/>
      <sheetName val="2 кв"/>
      <sheetName val="2 утв"/>
      <sheetName val="3 не сокр."/>
      <sheetName val="3 тар."/>
      <sheetName val="3 утв."/>
      <sheetName val="3кв"/>
      <sheetName val="3кв "/>
      <sheetName val="4 утв"/>
      <sheetName val="5"/>
      <sheetName val="6"/>
      <sheetName val="7"/>
      <sheetName val="7 міс"/>
      <sheetName val="8"/>
      <sheetName val="8 міс."/>
      <sheetName val="812 (2)"/>
      <sheetName val="9"/>
      <sheetName val="9 (2)"/>
      <sheetName val="9 міс."/>
      <sheetName val="2013"/>
      <sheetName val="2014"/>
      <sheetName val="2015"/>
    </sheetNames>
    <sheetDataSet>
      <sheetData sheetId="0"/>
      <sheetData sheetId="1"/>
      <sheetData sheetId="2"/>
      <sheetData sheetId="3"/>
      <sheetData sheetId="4"/>
      <sheetData sheetId="5">
        <row r="2">
          <cell r="S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видам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PR"/>
      <sheetName val="Шифр"/>
      <sheetName val="Цены СНГ"/>
      <sheetName val="Свод_по_видам"/>
      <sheetName val="свод_по_ЦФО"/>
      <sheetName val="предприятия"/>
      <sheetName val="БЗ"/>
      <sheetName val="assump"/>
      <sheetName val="Шкала"/>
      <sheetName val="ФинПоказатели"/>
      <sheetName val="шахматка"/>
      <sheetName val="График реализации"/>
      <sheetName val="Свод_по_видам1"/>
      <sheetName val="свод_по_ЦФО1"/>
      <sheetName val="Цены_СНГ"/>
      <sheetName val="L9"/>
      <sheetName val="Свод_по_видам2"/>
      <sheetName val="свод_по_ЦФО2"/>
      <sheetName val="Цены_СНГ1"/>
      <sheetName val="График_реализации"/>
      <sheetName val="Свод_по_видам3"/>
      <sheetName val="свод_по_ЦФО3"/>
      <sheetName val="Цены_СНГ2"/>
      <sheetName val="График_реализации1"/>
      <sheetName val="Свод_по_видам4"/>
      <sheetName val="свод_по_ЦФО4"/>
      <sheetName val="Цены_СНГ3"/>
      <sheetName val="График_реализации2"/>
      <sheetName val="Свод_по_видам5"/>
      <sheetName val="свод_по_ЦФО5"/>
      <sheetName val="Цены_СНГ4"/>
      <sheetName val="График_реализации3"/>
      <sheetName val="Свод_по_видам6"/>
      <sheetName val="свод_по_ЦФО6"/>
      <sheetName val="Цены_СНГ5"/>
      <sheetName val="График_реализации4"/>
      <sheetName val="Лист7 БЗСервис Инвест30.10.2013"/>
      <sheetName val="апрель (корректировка 20.03.13)"/>
      <sheetName val="типи данних філі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Корпорация " ДТЭК "</v>
          </cell>
        </row>
      </sheetData>
      <sheetData sheetId="39">
        <row r="1">
          <cell r="B1" t="str">
            <v>100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КВ ОКС"/>
      <sheetName val="др КВ"/>
      <sheetName val="платежный бюджет"/>
      <sheetName val="тарифы"/>
      <sheetName val="сравн затрат"/>
      <sheetName val="ТБ"/>
      <sheetName val="прогн опт цены"/>
      <sheetName val="НДС"/>
      <sheetName val="НнП"/>
      <sheetName val="КВ_ОКС"/>
      <sheetName val="др_КВ"/>
      <sheetName val="платежный_бюджет"/>
      <sheetName val="сравн_затрат"/>
      <sheetName val="прогн_опт_цены"/>
      <sheetName val="KO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7  інші витрати"/>
      <sheetName val="Ф2"/>
    </sheet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KOEF"/>
      <sheetName val="Лист1"/>
      <sheetName val="TRANZIT"/>
    </sheetNames>
    <definedNames>
      <definedName name="ShowFil"/>
    </defined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 ee 99"/>
      <sheetName val="Експл"/>
      <sheetName val="ПЛАН_1вар"/>
      <sheetName val="Інші витрати"/>
      <sheetName val="м_812"/>
      <sheetName val="ВД (анал)"/>
      <sheetName val="Технич лист"/>
      <sheetName val="812"/>
      <sheetName val="Лист1"/>
      <sheetName val="tar  ee 99"/>
      <sheetName val="Ini"/>
    </sheetNames>
    <sheetDataSet>
      <sheetData sheetId="0">
        <row r="95">
          <cell r="CT9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Т2"/>
      <sheetName val="_Т1"/>
      <sheetName val="_Т4"/>
      <sheetName val="_Т5"/>
      <sheetName val="_Т6"/>
      <sheetName val="_Т7"/>
      <sheetName val="_Т8"/>
      <sheetName val="_Т9"/>
      <sheetName val="_Т10"/>
      <sheetName val="BILL"/>
      <sheetName val="предприятия"/>
      <sheetName val="БЗ"/>
      <sheetName val="Макроэкономика"/>
      <sheetName val="Свод (2)"/>
      <sheetName val="Switches"/>
      <sheetName val="Собів. ГПЗ "/>
      <sheetName val="адм.витр. "/>
      <sheetName val=" BS Stat 31-12-01"/>
      <sheetName val="Цены СНГ"/>
      <sheetName val="ФинПоказатели"/>
      <sheetName val="tabdiller"/>
      <sheetName val="infl_rates"/>
      <sheetName val="assump"/>
      <sheetName val="Свод_(2)"/>
      <sheetName val="Собів__ГПЗ_"/>
      <sheetName val="адм_витр__"/>
      <sheetName val="_BS_Stat_31-12-01"/>
      <sheetName val="Цены_СНГ"/>
      <sheetName val="Лист1"/>
      <sheetName val="_Т3"/>
      <sheetName val="импорт"/>
      <sheetName val="Лист2"/>
      <sheetName val="Лист3"/>
      <sheetName val="Динамика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  <sheetName val="InputTI"/>
      <sheetName val="Справочники"/>
      <sheetName val="1"/>
      <sheetName val="Свод_(2)1"/>
      <sheetName val="Собів__ГПЗ_1"/>
      <sheetName val="адм_витр__1"/>
      <sheetName val="_BS_Stat_31-12-011"/>
      <sheetName val="Цены_СНГ1"/>
      <sheetName val="Свод_(2)2"/>
      <sheetName val="Собів__ГПЗ_2"/>
      <sheetName val="адм_витр__2"/>
      <sheetName val="_BS_Stat_31-12-012"/>
      <sheetName val="Цены_СНГ2"/>
      <sheetName val="Свод_(2)3"/>
      <sheetName val="Собів__ГПЗ_3"/>
      <sheetName val="адм_витр__3"/>
      <sheetName val="_BS_Stat_31-12-013"/>
      <sheetName val="Цены_СНГ3"/>
      <sheetName val="Свод_(2)4"/>
      <sheetName val="Собів__ГПЗ_4"/>
      <sheetName val="адм_витр__4"/>
      <sheetName val="_BS_Stat_31-12-014"/>
      <sheetName val="Цены_СНГ4"/>
      <sheetName val="Январь"/>
      <sheetName val="Свод_(2)5"/>
      <sheetName val="Собів__ГПЗ_5"/>
      <sheetName val="адм_витр__5"/>
      <sheetName val="_BS_Stat_31-12-015"/>
      <sheetName val="Цены_СНГ5"/>
      <sheetName val="_Ф3"/>
      <sheetName val="_Ф4"/>
      <sheetName val="_Ф5"/>
      <sheetName val="Ф7_цены"/>
      <sheetName val="Ф8_цены"/>
      <sheetName val="tar ee 99"/>
      <sheetName val="Техническая"/>
      <sheetName val="PR"/>
      <sheetName val="Шифр"/>
      <sheetName val="Вводные"/>
      <sheetName val="Справочник"/>
      <sheetName val="Месяцы"/>
      <sheetName val="Список"/>
      <sheetName val="план"/>
      <sheetName val="1998"/>
      <sheetName val="Состав Группы"/>
      <sheetName val="DICTS"/>
      <sheetName val="Общ.данные"/>
      <sheetName val="Ini"/>
      <sheetName val="разом  2010"/>
    </sheetNames>
    <sheetDataSet>
      <sheetData sheetId="0">
        <row r="1">
          <cell r="A1" t="str">
            <v>Выражение2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Формати"/>
      <sheetName val="рік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ірка (2)"/>
      <sheetName val="транс"/>
      <sheetName val="вдоск"/>
      <sheetName val="зал"/>
      <sheetName val="вир послуг"/>
      <sheetName val="МТР Газ України"/>
      <sheetName val="assump"/>
    </sheetNames>
    <sheetDataSet>
      <sheetData sheetId="0"/>
      <sheetData sheetId="1"/>
      <sheetData sheetId="2">
        <row r="9">
          <cell r="E9">
            <v>649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Шифр"/>
      <sheetName val="шахматка"/>
      <sheetName val="скм"/>
      <sheetName val="Д-К"/>
      <sheetName val="ФП"/>
      <sheetName val="БП"/>
      <sheetName val="пу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МТР Газ України"/>
      <sheetName val="assump"/>
    </sheetNames>
    <sheetDataSet>
      <sheetData sheetId="0">
        <row r="1">
          <cell r="A1" t="str">
            <v>Корпорация " ДТЭК "</v>
          </cell>
        </row>
      </sheetData>
      <sheetData sheetId="1">
        <row r="1">
          <cell r="B1" t="str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"/>
      <sheetName val="Пакет"/>
      <sheetName val="Баланс"/>
      <sheetName val="ФинРез"/>
      <sheetName val="Корректировки"/>
      <sheetName val="ФинПоказатели"/>
      <sheetName val="Ф1-010,030"/>
      <sheetName val="Ф1-020"/>
      <sheetName val="КапИнвест"/>
      <sheetName val="ФактКапИнвест"/>
      <sheetName val="Ф1-040-45"/>
      <sheetName val="Ф1-050"/>
      <sheetName val="Ф1-070"/>
      <sheetName val="Ф1-100-140"/>
      <sheetName val="Ф1-150"/>
      <sheetName val="Ф1-160"/>
      <sheetName val="Прил-е к Ф1-160"/>
      <sheetName val="Ф1-170-200"/>
      <sheetName val="Ф1-180"/>
      <sheetName val="Прил-е к Ф1-180"/>
      <sheetName val="Ф1-210"/>
      <sheetName val="Прил-е к Ф1-210"/>
      <sheetName val="Ф1-220"/>
      <sheetName val="Ф1-230-240"/>
      <sheetName val="Ф1-250"/>
      <sheetName val="Ф1-270"/>
      <sheetName val="Ф1-300"/>
      <sheetName val="Ф1-420"/>
      <sheetName val="Ф1-440"/>
      <sheetName val="Ф1-450"/>
      <sheetName val="Ф1-470"/>
      <sheetName val="Ф1-500"/>
      <sheetName val="Анализ кредитов"/>
      <sheetName val="Ф1-510"/>
      <sheetName val="Ф1-520"/>
      <sheetName val="Ф1-530"/>
      <sheetName val="Ф1-540"/>
      <sheetName val="Ф1-550-600"/>
      <sheetName val="Ф1-610"/>
      <sheetName val="Ф2-035"/>
      <sheetName val="Ф2-040"/>
      <sheetName val="Ф2-060,090"/>
      <sheetName val="Ф2-080"/>
      <sheetName val="Ф2-110,150"/>
      <sheetName val="Ф2-120"/>
      <sheetName val="Ф2-070"/>
      <sheetName val="Ф2-130,160"/>
      <sheetName val="Ф2-140"/>
      <sheetName val="Ф2-180"/>
      <sheetName val="Персонал"/>
      <sheetName val="Остатки по расчетам в Группе"/>
      <sheetName val="Состав Группы"/>
      <sheetName val="_Т2"/>
      <sheetName val="Прил-е_к_Ф1-160"/>
      <sheetName val="Прил-е_к_Ф1-180"/>
      <sheetName val="Прил-е_к_Ф1-210"/>
      <sheetName val="Анализ_кредитов"/>
      <sheetName val="Остатки_по_расчетам_в_Группе"/>
      <sheetName val="Состав_Группы"/>
      <sheetName val="PR"/>
      <sheetName val="Шифр"/>
      <sheetName val="Прил-е_к_Ф1-1601"/>
      <sheetName val="Прил-е_к_Ф1-1801"/>
      <sheetName val="Прил-е_к_Ф1-2101"/>
      <sheetName val="Анализ_кредитов1"/>
      <sheetName val="Остатки_по_расчетам_в_Группе1"/>
      <sheetName val="Состав_Группы1"/>
      <sheetName val="Январь 2008"/>
      <sheetName val="МТР Газ України"/>
      <sheetName val="рік"/>
    </sheetNames>
    <sheetDataSet>
      <sheetData sheetId="0">
        <row r="49">
          <cell r="C49">
            <v>5.3</v>
          </cell>
        </row>
      </sheetData>
      <sheetData sheetId="1">
        <row r="49">
          <cell r="C49">
            <v>5.3</v>
          </cell>
        </row>
      </sheetData>
      <sheetData sheetId="2">
        <row r="49">
          <cell r="C49">
            <v>5.3</v>
          </cell>
        </row>
      </sheetData>
      <sheetData sheetId="3">
        <row r="49">
          <cell r="C49">
            <v>5.3</v>
          </cell>
        </row>
      </sheetData>
      <sheetData sheetId="4">
        <row r="49">
          <cell r="C49">
            <v>5.3</v>
          </cell>
        </row>
      </sheetData>
      <sheetData sheetId="5">
        <row r="49">
          <cell r="C49">
            <v>5.3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О_Б"/>
      <sheetName val="УО_ФР"/>
      <sheetName val="БО_Б+ФР"/>
      <sheetName val="Stat_forms"/>
      <sheetName val="Корректировки"/>
      <sheetName val="Ф1-161"/>
      <sheetName val="Ф1-530"/>
      <sheetName val="Ф2-035"/>
      <sheetName val="Ф2-040"/>
      <sheetName val="Ф2-060"/>
      <sheetName val="Ф2-070"/>
      <sheetName val="Ф2-080"/>
      <sheetName val="Ф2-090"/>
      <sheetName val="Ф2-120"/>
      <sheetName val="Ф2-110"/>
      <sheetName val="Ф2-130"/>
      <sheetName val="Ф2-140"/>
      <sheetName val="Ф2-150"/>
      <sheetName val="Ф2-160"/>
      <sheetName val="Ф2-180"/>
      <sheetName val="_Т2"/>
      <sheetName val="BPP-Prod"/>
      <sheetName val="ФинПоказатели"/>
      <sheetName val="Затраты"/>
      <sheetName val="assump"/>
      <sheetName val="PR"/>
      <sheetName val="Шифр"/>
      <sheetName val="Цены"/>
      <sheetName val="Цены_грн"/>
      <sheetName val="18_TAP&amp;OAP"/>
      <sheetName val="DICTS"/>
      <sheetName val="Курсы валют, исх данные"/>
      <sheetName val="Курсы_валют,_исх_данные"/>
      <sheetName val="InputTI"/>
      <sheetName val="Sales_2008"/>
      <sheetName val="Sales_2009"/>
      <sheetName val="Месяцы"/>
      <sheetName val="Классификатор"/>
      <sheetName val="Заводы"/>
      <sheetName val="Направления"/>
      <sheetName val="Рынки"/>
      <sheetName val="Список возможных участников"/>
      <sheetName val="Курсы_валют,_исх_данные1"/>
      <sheetName val="4.Анализ остатков ТМЦ"/>
      <sheetName val="Курсы_валют,_исх_данные2"/>
      <sheetName val="Список_возможных_участников"/>
      <sheetName val="4_Анализ_остатков_ТМЦ"/>
      <sheetName val=""/>
      <sheetName val="МТР Газ України"/>
      <sheetName val="tar ee 99"/>
    </sheetNames>
    <sheetDataSet>
      <sheetData sheetId="0"/>
      <sheetData sheetId="1"/>
      <sheetData sheetId="2"/>
      <sheetData sheetId="3"/>
      <sheetData sheetId="4">
        <row r="1">
          <cell r="L1">
            <v>5.33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"/>
      <sheetName val="Затраты"/>
      <sheetName val="Фин. Рез. Бизнес-схемы июль"/>
      <sheetName val="Фин. Рез. Бизнес-схемы сент"/>
      <sheetName val="3 квартал"/>
      <sheetName val="Поиск денег"/>
      <sheetName val="расчет"/>
      <sheetName val="123"/>
      <sheetName val="Stat_forms"/>
      <sheetName val="Затраты_2"/>
      <sheetName val="Фин__Рез__Бизнес-схемы_июль"/>
      <sheetName val="Фин__Рез__Бизнес-схемы_сент"/>
      <sheetName val="3_квартал"/>
      <sheetName val="Поиск_денег"/>
      <sheetName val="ФинПоказатели"/>
      <sheetName val="Flash-P&amp;L"/>
      <sheetName val="_Т2"/>
      <sheetName val="DICTS"/>
      <sheetName val="Затраты_21"/>
      <sheetName val="Фин__Рез__Бизнес-схемы_июль1"/>
      <sheetName val="Фин__Рез__Бизнес-схемы_сент1"/>
      <sheetName val="3_квартал1"/>
      <sheetName val="Поиск_денег1"/>
      <sheetName val="3-26"/>
      <sheetName val="Цены СНГ"/>
      <sheetName val="Затраты_22"/>
      <sheetName val="Фин__Рез__Бизнес-схемы_июль2"/>
      <sheetName val="Фин__Рез__Бизнес-схемы_сент2"/>
      <sheetName val="3_квартал2"/>
      <sheetName val="Поиск_денег2"/>
      <sheetName val="Затраты_23"/>
      <sheetName val="Фин__Рез__Бизнес-схемы_июль3"/>
      <sheetName val="Фин__Рез__Бизнес-схемы_сент3"/>
      <sheetName val="3_квартал3"/>
      <sheetName val="Поиск_денег3"/>
      <sheetName val="Затраты_24"/>
      <sheetName val="Фин__Рез__Бизнес-схемы_июль4"/>
      <sheetName val="Фин__Рез__Бизнес-схемы_сент4"/>
      <sheetName val="3_квартал4"/>
      <sheetName val="Поиск_денег4"/>
      <sheetName val="Затраты_25"/>
      <sheetName val="Фин__Рез__Бизнес-схемы_июль5"/>
      <sheetName val="Фин__Рез__Бизнес-схемы_сент5"/>
      <sheetName val="3_квартал5"/>
      <sheetName val="Поиск_денег5"/>
      <sheetName val="plan (перенос)"/>
      <sheetName val="A6"/>
      <sheetName val="Tax"/>
      <sheetName val="Цены_СНГ"/>
      <sheetName val="БДР"/>
      <sheetName val="Оценка доп инвестиций"/>
      <sheetName val="XLR_NoRangeSheet"/>
      <sheetName val="3 утв."/>
      <sheetName val="data"/>
    </sheetNames>
    <sheetDataSet>
      <sheetData sheetId="0"/>
      <sheetData sheetId="1">
        <row r="3">
          <cell r="F3">
            <v>5.3316999999999997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F3">
            <v>5.3316999999999997</v>
          </cell>
        </row>
      </sheetData>
      <sheetData sheetId="19">
        <row r="3">
          <cell r="F3">
            <v>5.3316999999999997</v>
          </cell>
        </row>
      </sheetData>
      <sheetData sheetId="20">
        <row r="3">
          <cell r="F3">
            <v>5.3316999999999997</v>
          </cell>
        </row>
      </sheetData>
      <sheetData sheetId="21">
        <row r="3">
          <cell r="F3">
            <v>5.3316999999999997</v>
          </cell>
        </row>
      </sheetData>
      <sheetData sheetId="22">
        <row r="3">
          <cell r="F3">
            <v>5.3316999999999997</v>
          </cell>
        </row>
      </sheetData>
      <sheetData sheetId="23"/>
      <sheetData sheetId="24"/>
      <sheetData sheetId="25">
        <row r="3">
          <cell r="F3">
            <v>5.3316999999999997</v>
          </cell>
        </row>
      </sheetData>
      <sheetData sheetId="26">
        <row r="3">
          <cell r="F3">
            <v>5.3316999999999997</v>
          </cell>
        </row>
      </sheetData>
      <sheetData sheetId="27">
        <row r="3">
          <cell r="F3">
            <v>5.3316999999999997</v>
          </cell>
        </row>
      </sheetData>
      <sheetData sheetId="28">
        <row r="3">
          <cell r="F3">
            <v>5.3316999999999997</v>
          </cell>
        </row>
      </sheetData>
      <sheetData sheetId="29">
        <row r="3">
          <cell r="F3">
            <v>5.3316999999999997</v>
          </cell>
        </row>
      </sheetData>
      <sheetData sheetId="30">
        <row r="3">
          <cell r="F3">
            <v>5.3316999999999997</v>
          </cell>
        </row>
      </sheetData>
      <sheetData sheetId="31">
        <row r="3">
          <cell r="F3">
            <v>5.3316999999999997</v>
          </cell>
        </row>
      </sheetData>
      <sheetData sheetId="32">
        <row r="3">
          <cell r="F3">
            <v>5.3316999999999997</v>
          </cell>
        </row>
      </sheetData>
      <sheetData sheetId="33">
        <row r="3">
          <cell r="F3">
            <v>5.3316999999999997</v>
          </cell>
        </row>
      </sheetData>
      <sheetData sheetId="34">
        <row r="3">
          <cell r="F3">
            <v>5.3316999999999997</v>
          </cell>
        </row>
      </sheetData>
      <sheetData sheetId="35">
        <row r="3">
          <cell r="F3">
            <v>5.3316999999999997</v>
          </cell>
        </row>
      </sheetData>
      <sheetData sheetId="36">
        <row r="3">
          <cell r="F3">
            <v>5.3316999999999997</v>
          </cell>
        </row>
      </sheetData>
      <sheetData sheetId="37">
        <row r="3">
          <cell r="F3">
            <v>5.3316999999999997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нРКМ "/>
      <sheetName val="ЦРКМ "/>
      <sheetName val="ПдРКМ"/>
      <sheetName val="ЛРКМ"/>
      <sheetName val="ЗРКМ"/>
      <sheetName val="ЦЦР"/>
      <sheetName val="РПС"/>
      <sheetName val="СКЛ"/>
      <sheetName val="СІЗП"/>
      <sheetName val="ОДС"/>
      <sheetName val="СРЗАВ"/>
      <sheetName val="СЗДТУ"/>
      <sheetName val="СПЛ"/>
      <sheetName val="Госп.відділ"/>
      <sheetName val="Модуль1"/>
      <sheetName val="ПТГ"/>
      <sheetName val="Сразнім грунтом"/>
      <sheetName val="Лист1"/>
      <sheetName val="..."/>
      <sheetName val="ТП,РП"/>
      <sheetName val="Рем.КЛ"/>
      <sheetName val="Тех.нагляд"/>
      <sheetName val="Випроб."/>
      <sheetName val="ПЛ"/>
      <sheetName val="ОВБ"/>
      <sheetName val="ВТГ"/>
      <sheetName val="Госп.дільн."/>
      <sheetName val="В цілому"/>
      <sheetName val="assump"/>
      <sheetName val="рік"/>
    </sheetNames>
    <sheetDataSet>
      <sheetData sheetId="0">
        <row r="6">
          <cell r="C6" t="str">
            <v>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нРКМ"/>
      <sheetName val="ЦРКМ"/>
      <sheetName val="ПдРКМ"/>
      <sheetName val="ЛРКМ"/>
      <sheetName val="ЗРКМ"/>
      <sheetName val="ЦЦР"/>
      <sheetName val="РПС"/>
      <sheetName val="СКЛ"/>
      <sheetName val="СІЗП"/>
      <sheetName val="ОДС"/>
      <sheetName val="СРЗАВ"/>
      <sheetName val="СЗДТУ"/>
      <sheetName val="СПЛ"/>
      <sheetName val="Госп.відділ"/>
      <sheetName val="Модуль1"/>
      <sheetName val="tar ee 99"/>
      <sheetName val="автотранс"/>
    </sheetNames>
    <sheetDataSet>
      <sheetData sheetId="0">
        <row r="7">
          <cell r="F7" t="str">
            <v>5м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"/>
      <sheetName val="макет 430"/>
      <sheetName val="Ф2"/>
      <sheetName val="Технич лист"/>
      <sheetName val="Експл"/>
      <sheetName val="ПЛАН_1вар"/>
      <sheetName val="Інші витрати"/>
      <sheetName val="ВД (анал)"/>
      <sheetName val="tar ee 99"/>
      <sheetName val="м_812"/>
      <sheetName val="Ini"/>
      <sheetName val="страх"/>
    </sheetNames>
    <sheetDataSet>
      <sheetData sheetId="0">
        <row r="8">
          <cell r="F8" t="str">
            <v xml:space="preserve">Звіт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л"/>
      <sheetName val="PR"/>
      <sheetName val="БЗ"/>
      <sheetName val="расшифровка"/>
      <sheetName val="ТП"/>
      <sheetName val="БП"/>
      <sheetName val="Ш_БДДС"/>
      <sheetName val="ЛОМ_УКР"/>
      <sheetName val="Чугун_Украина"/>
      <sheetName val="data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>
        <row r="4">
          <cell r="C4" t="str">
            <v>пу</v>
          </cell>
        </row>
      </sheetData>
      <sheetData sheetId="1">
        <row r="4">
          <cell r="C4" t="str">
            <v>пу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на транзит"/>
      <sheetName val="Оплата тр-та"/>
      <sheetName val="Îïëàòà òð-òà"/>
      <sheetName val="Òàðèô íà òðàíçèò"/>
      <sheetName val="Ïëàòà çà òðàíçèò"/>
      <sheetName val="Тарифнатранзит"/>
      <sheetName val="Прогн2006 без ГОК"/>
      <sheetName val="КЭШ 1-06"/>
      <sheetName val="КЭШ2-06"/>
      <sheetName val="ФУ2005"/>
      <sheetName val="2006"/>
      <sheetName val="c Зиной"/>
      <sheetName val="Классы05"/>
      <sheetName val="4605"/>
      <sheetName val="4605_значения"/>
      <sheetName val="%ПРИР."/>
      <sheetName val="по годам"/>
      <sheetName val="Офис"/>
      <sheetName val="Лист1"/>
      <sheetName val="Лист2"/>
      <sheetName val="Лист3"/>
      <sheetName val="р409-414 ЛТЕС"/>
      <sheetName val="р409-414 ЛТЕС 1 кв"/>
      <sheetName val="р409-414 ЛТЕС 2 кв"/>
      <sheetName val="р409-414 ЛТЕС 3 кв"/>
      <sheetName val="р409-414 ЛТЕС 4 кв"/>
      <sheetName val="КЛ показатели"/>
      <sheetName val="расходная"/>
      <sheetName val="опер в ФП"/>
      <sheetName val="ТЭП"/>
      <sheetName val="Резюме "/>
      <sheetName val="Тариф_на_транзит1"/>
      <sheetName val="Оплата_тр-та1"/>
      <sheetName val="Îïëàòà_òð-òà1"/>
      <sheetName val="Òàðèô_íà_òðàíçèò1"/>
      <sheetName val="Ïëàòà_çà_òðàíçèò1"/>
      <sheetName val="Прогн2006_без_ГОК1"/>
      <sheetName val="КЭШ_1-061"/>
      <sheetName val="c_Зиной1"/>
      <sheetName val="%ПРИР_1"/>
      <sheetName val="по_годам1"/>
      <sheetName val="р409-414_ЛТЕС1"/>
      <sheetName val="р409-414_ЛТЕС_1_кв1"/>
      <sheetName val="р409-414_ЛТЕС_2_кв1"/>
      <sheetName val="р409-414_ЛТЕС_3_кв1"/>
      <sheetName val="р409-414_ЛТЕС_4_кв1"/>
      <sheetName val="КЛ_показатели1"/>
      <sheetName val="опер_в_ФП1"/>
      <sheetName val="Резюме_1"/>
      <sheetName val="Тариф_на_транзит"/>
      <sheetName val="Оплата_тр-та"/>
      <sheetName val="Îïëàòà_òð-òà"/>
      <sheetName val="Òàðèô_íà_òðàíçèò"/>
      <sheetName val="Ïëàòà_çà_òðàíçèò"/>
      <sheetName val="Прогн2006_без_ГОК"/>
      <sheetName val="КЭШ_1-06"/>
      <sheetName val="c_Зиной"/>
      <sheetName val="%ПРИР_"/>
      <sheetName val="по_годам"/>
      <sheetName val="р409-414_ЛТЕС"/>
      <sheetName val="р409-414_ЛТЕС_1_кв"/>
      <sheetName val="р409-414_ЛТЕС_2_кв"/>
      <sheetName val="р409-414_ЛТЕС_3_кв"/>
      <sheetName val="р409-414_ЛТЕС_4_кв"/>
      <sheetName val="КЛ_показатели"/>
      <sheetName val="опер_в_ФП"/>
      <sheetName val="Резюме_"/>
      <sheetName val="Резюме"/>
      <sheetName val="Analysis"/>
      <sheetName val="0"/>
      <sheetName val="1"/>
      <sheetName val="1 кв"/>
      <sheetName val="10"/>
      <sheetName val="10 міс."/>
      <sheetName val="11"/>
      <sheetName val="11 міс."/>
      <sheetName val="12"/>
      <sheetName val="12 міс."/>
      <sheetName val="1998"/>
      <sheetName val="2"/>
      <sheetName val="2 кв"/>
      <sheetName val="2 утв"/>
      <sheetName val="3 не сокр."/>
      <sheetName val="3 тар."/>
      <sheetName val="3 утв."/>
      <sheetName val="3кв "/>
      <sheetName val="4 утв"/>
      <sheetName val="5"/>
      <sheetName val="6"/>
      <sheetName val="7"/>
      <sheetName val="7 міс"/>
      <sheetName val="8"/>
      <sheetName val="8 міс."/>
      <sheetName val="812"/>
      <sheetName val="812 (2)"/>
      <sheetName val="9"/>
      <sheetName val="9 (2)"/>
      <sheetName val="9 міс."/>
      <sheetName val="охорона"/>
    </sheetNames>
    <sheetDataSet>
      <sheetData sheetId="0">
        <row r="14">
          <cell r="D14">
            <v>1.76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утв."/>
      <sheetName val="812 (2)"/>
      <sheetName val="812"/>
      <sheetName val="0"/>
      <sheetName val="1"/>
      <sheetName val="2"/>
      <sheetName val="2 утв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3 утв_"/>
      <sheetName val="812 _2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tar ee 99"/>
      <sheetName val="1_Структура по елементах"/>
      <sheetName val="Inform"/>
      <sheetName val="Ini"/>
      <sheetName val="м_812"/>
    </sheetNames>
    <sheetDataSet>
      <sheetData sheetId="0" refreshError="1"/>
      <sheetData sheetId="1">
        <row r="8">
          <cell r="AF8" t="str">
            <v>ЗАТВЕРДЖУЮ</v>
          </cell>
        </row>
      </sheetData>
      <sheetData sheetId="2" refreshError="1"/>
      <sheetData sheetId="3">
        <row r="8">
          <cell r="AF8" t="str">
            <v>ЗАТВЕРДЖУЮ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8">
          <cell r="AF8" t="str">
            <v>ЗАТВЕРДЖУЮ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_ реєстр"/>
      <sheetName val="скрыть"/>
      <sheetName val="Ф2"/>
      <sheetName val="Технич лист"/>
    </sheetNames>
    <sheetDataSet>
      <sheetData sheetId="0"/>
      <sheetData sheetId="1">
        <row r="4">
          <cell r="B4" t="str">
            <v>вибрати</v>
          </cell>
        </row>
      </sheetData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м_8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З_"/>
      <sheetName val="Д_КЗ"/>
      <sheetName val="ИП_1.4.1"/>
      <sheetName val="ИП_1.4.2"/>
      <sheetName val="РП_1.2.1.2"/>
      <sheetName val="Технич лист"/>
      <sheetName val="БП"/>
      <sheetName val="Экономический эффект"/>
      <sheetName val="812"/>
      <sheetName val="База"/>
      <sheetName val="Списки"/>
      <sheetName val="автотранс"/>
      <sheetName val="Цены СНГ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П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окр"/>
      <sheetName val="План"/>
      <sheetName val="Експл"/>
      <sheetName val="Соц_програма"/>
      <sheetName val="Баланс"/>
      <sheetName val="Основні_показники"/>
      <sheetName val="страх"/>
      <sheetName val="Рабочий"/>
      <sheetName val="дох"/>
    </sheetNames>
    <sheetDataSet>
      <sheetData sheetId="0"/>
      <sheetData sheetId="1">
        <row r="11">
          <cell r="K11" t="str">
            <v>тис.грн.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окр"/>
      <sheetName val="План"/>
      <sheetName val="Експл"/>
      <sheetName val="Соц_програма"/>
      <sheetName val="Баланс"/>
      <sheetName val="Основні_показники"/>
      <sheetName val="Ener "/>
      <sheetName val=" гв"/>
    </sheetNames>
    <sheetDataSet>
      <sheetData sheetId="0"/>
      <sheetData sheetId="1">
        <row r="13">
          <cell r="J13" t="str">
            <v>III кв.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5_97"/>
      <sheetName val="Ф1_97"/>
      <sheetName val="Ф2_97"/>
      <sheetName val="Ф3_97"/>
      <sheetName val="Ф4_97"/>
      <sheetName val="Ф6_97"/>
      <sheetName val="assump"/>
      <sheetName val="Setup"/>
      <sheetName val="Исходные данные"/>
      <sheetName val="Лист1"/>
      <sheetName val="1-В 1 Апр. БО"/>
      <sheetName val="PR"/>
      <sheetName val="balance"/>
      <sheetName val="импортеры99"/>
      <sheetName val="импортеры96"/>
      <sheetName val="импортеры97"/>
      <sheetName val="база"/>
      <sheetName val="ЛОМ_УКР"/>
      <sheetName val="Чугун_Украина"/>
      <sheetName val="СС_ТП"/>
      <sheetName val="Планы2"/>
      <sheetName val="План_ноября07_с_долгами"/>
      <sheetName val="_Т8"/>
      <sheetName val="Исходные_данные"/>
      <sheetName val="1-В_1_Апр__БО"/>
      <sheetName val="предприятия"/>
      <sheetName val="Ф2_1 Бюджет доходов и расходов"/>
      <sheetName val="Исходные_данные1"/>
      <sheetName val="1-В_1_Апр__БО1"/>
      <sheetName val="Исходные_данные2"/>
      <sheetName val="1-В_1_Апр__БО2"/>
      <sheetName val="Исходные_данные3"/>
      <sheetName val="1-В_1_Апр__БО3"/>
      <sheetName val="Ф2_1_Бюджет_доходов_и_расходов"/>
      <sheetName val="Ф2_1_Бюджет_доходов_и_расходов1"/>
      <sheetName val="Исходные_данные4"/>
      <sheetName val="1-В_1_Апр__БО4"/>
      <sheetName val="сортамент"/>
      <sheetName val="Цехи КМК"/>
      <sheetName val="Компании"/>
      <sheetName val="Цехи_КМК"/>
      <sheetName val="Выключатели"/>
      <sheetName val="Реализация 1 квартал прогноз"/>
      <sheetName val="Ф2_1_Бюджет_доходов_и_расходов2"/>
      <sheetName val="Цехи_КМК1"/>
      <sheetName val="Ключ"/>
      <sheetName val="шахматка"/>
      <sheetName val="Справочник"/>
      <sheetName val="анализ кт"/>
      <sheetName val="Main"/>
      <sheetName val="охорона"/>
      <sheetName val="бюджет_шаб_07"/>
      <sheetName val="каналізація_07"/>
    </sheetNames>
    <sheetDataSet>
      <sheetData sheetId="0">
        <row r="3">
          <cell r="A3" t="str">
            <v>ферросплав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шифрРасход"/>
      <sheetName val="ПланДень"/>
      <sheetName val="ПланФактМесяц"/>
      <sheetName val="ПланФактДень"/>
      <sheetName val="ПланМесяц"/>
      <sheetName val="ЕжеднПланы"/>
      <sheetName val="ДопШифры"/>
      <sheetName val="0291"/>
      <sheetName val="029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1110</v>
          </cell>
        </row>
      </sheetData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орт_99_1"/>
      <sheetName val="Экспорт_99_2"/>
      <sheetName val="Экспорт_99_3"/>
      <sheetName val="Динамика"/>
      <sheetName val="Экспорт_98_1"/>
      <sheetName val="Ф5_97"/>
      <sheetName val="Справочник"/>
      <sheetName val="ВЭ"/>
      <sheetName val="Шифр"/>
      <sheetName val="KFI "/>
      <sheetName val="_Ф3"/>
      <sheetName val="_Ф4"/>
      <sheetName val="_Ф5"/>
      <sheetName val="Ф7_цены"/>
      <sheetName val="Ф8_цены"/>
      <sheetName val="RSA_FS"/>
      <sheetName val="assump"/>
      <sheetName val="ЛОМ_УКР"/>
      <sheetName val="Классификатор"/>
      <sheetName val="анализ кт"/>
      <sheetName val="Прочие"/>
      <sheetName val="KFI_"/>
      <sheetName val="анализ_кт"/>
      <sheetName val="АНАЛИТ"/>
      <sheetName val="KFI_1"/>
      <sheetName val="анализ_кт1"/>
      <sheetName val="KFI_2"/>
      <sheetName val="анализ_кт2"/>
      <sheetName val="KFI_3"/>
      <sheetName val="анализ_кт3"/>
      <sheetName val="KFI_4"/>
      <sheetName val="анализ_кт4"/>
      <sheetName val="KFI_5"/>
      <sheetName val="анализ_кт5"/>
      <sheetName val="Настройки"/>
      <sheetName val="март 2013 "/>
      <sheetName val="март_2013_"/>
      <sheetName val="Справка"/>
      <sheetName val="март_2013_1"/>
      <sheetName val="KFI"/>
      <sheetName val="2.Memo"/>
      <sheetName val="м_812"/>
      <sheetName val="сторож охор_шаб"/>
    </sheetNames>
    <sheetDataSet>
      <sheetData sheetId="0">
        <row r="2">
          <cell r="A2" t="str">
            <v>Страна</v>
          </cell>
        </row>
      </sheetData>
      <sheetData sheetId="1">
        <row r="1">
          <cell r="A1" t="str">
            <v>средняя цена</v>
          </cell>
        </row>
      </sheetData>
      <sheetData sheetId="2">
        <row r="1">
          <cell r="A1" t="str">
            <v>G021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III"/>
      <sheetName val="2013"/>
      <sheetName val="2014"/>
      <sheetName val="2015"/>
      <sheetName val="вд (анал)"/>
    </sheetNames>
    <sheetDataSet>
      <sheetData sheetId="0"/>
      <sheetData sheetId="1">
        <row r="3">
          <cell r="A3">
            <v>0</v>
          </cell>
        </row>
      </sheetData>
      <sheetData sheetId="2">
        <row r="3">
          <cell r="A3">
            <v>0</v>
          </cell>
        </row>
      </sheetData>
      <sheetData sheetId="3">
        <row r="3">
          <cell r="A3">
            <v>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-III"/>
      <sheetName val="2013"/>
      <sheetName val="2014"/>
      <sheetName val="2015"/>
      <sheetName val="Формати"/>
    </sheetNames>
    <sheetDataSet>
      <sheetData sheetId="0"/>
      <sheetData sheetId="1">
        <row r="3">
          <cell r="A3">
            <v>0</v>
          </cell>
        </row>
      </sheetData>
      <sheetData sheetId="2">
        <row r="3">
          <cell r="A3">
            <v>0</v>
          </cell>
        </row>
      </sheetData>
      <sheetData sheetId="3">
        <row r="3">
          <cell r="A3">
            <v>0</v>
          </cell>
        </row>
      </sheetData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Шифр"/>
      <sheetName val="шахматка"/>
      <sheetName val="скм"/>
      <sheetName val="Д-К"/>
      <sheetName val="ФП"/>
      <sheetName val="БП"/>
      <sheetName val="пу"/>
      <sheetName val="свод по ЦФО"/>
      <sheetName val="цфо1"/>
      <sheetName val="цфо2"/>
      <sheetName val="цфо3"/>
      <sheetName val="цфо4"/>
      <sheetName val="цфо5"/>
      <sheetName val="цфо6"/>
      <sheetName val="цфо7"/>
      <sheetName val="цфо8"/>
      <sheetName val="цфо9"/>
      <sheetName val="цфо10"/>
      <sheetName val="цфо11"/>
      <sheetName val="цфо12"/>
      <sheetName val="цфо13"/>
      <sheetName val="цфо14"/>
      <sheetName val="цфо15"/>
      <sheetName val="цфо16"/>
      <sheetName val="цфо17"/>
      <sheetName val="цфо18"/>
      <sheetName val="цфо19"/>
      <sheetName val="цфо20"/>
      <sheetName val="цфо21"/>
      <sheetName val="цфо22"/>
      <sheetName val="цфо23"/>
      <sheetName val="цфо24"/>
      <sheetName val="цфо25"/>
      <sheetName val="цфо26"/>
      <sheetName val="цфо27"/>
      <sheetName val="цфо28"/>
      <sheetName val="цфо29"/>
      <sheetName val="цфо30"/>
      <sheetName val="цфо31"/>
      <sheetName val="цфо32"/>
      <sheetName val="цфо33"/>
      <sheetName val="цфо34"/>
      <sheetName val="цфо35"/>
      <sheetName val="цфо36"/>
      <sheetName val="Технич лист"/>
    </sheetNames>
    <sheetDataSet>
      <sheetData sheetId="0"/>
      <sheetData sheetId="1">
        <row r="1">
          <cell r="B1" t="str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  <sheetName val="PR"/>
      <sheetName val="Шифр"/>
    </sheetNames>
    <sheetDataSet>
      <sheetData sheetId="0"/>
      <sheetData sheetId="1">
        <row r="4">
          <cell r="B4" t="str">
            <v>вибрати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ерат зп"/>
      <sheetName val="дати ОП МОП"/>
      <sheetName val="Лист3"/>
      <sheetName val="БДР"/>
    </sheetNames>
    <sheetDataSet>
      <sheetData sheetId="0">
        <row r="8">
          <cell r="B8" t="str">
            <v>Автономна Республіка Крим</v>
          </cell>
        </row>
      </sheetData>
      <sheetData sheetId="1"/>
      <sheetData sheetId="2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рі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2_ФОП"/>
      <sheetName val="4_Структура пл.соб."/>
      <sheetName val="Приб"/>
      <sheetName val="5_РТ"/>
      <sheetName val="Дод10"/>
      <sheetName val="Дод15"/>
      <sheetName val="Дод16"/>
      <sheetName val="Д2"/>
      <sheetName val="Д2.1"/>
      <sheetName val="Баланс 7 та 8"/>
      <sheetName val="Д4"/>
      <sheetName val="Д5"/>
      <sheetName val="Д5_ТЕ"/>
      <sheetName val="Д5_ЦТП"/>
      <sheetName val="Д6"/>
      <sheetName val="Д6_ТЕ"/>
      <sheetName val="Д6_ГВ"/>
      <sheetName val="Д6_ЦТП"/>
      <sheetName val="Д6_ЦТП_ТЕ"/>
      <sheetName val="Д6_ЦТП_ГВ"/>
      <sheetName val="Д7"/>
      <sheetName val="Д7_ЦТП"/>
      <sheetName val="Д8"/>
      <sheetName val="Д8.1"/>
      <sheetName val="Д8.1_ТЕ"/>
      <sheetName val="Д8.1_ТЕ_Катег"/>
      <sheetName val="Д8.1_ГВ"/>
      <sheetName val="Д8.1_ГВ_Катег"/>
      <sheetName val="м3"/>
      <sheetName val="Д14.2"/>
      <sheetName val="Д14.1"/>
      <sheetName val="Д9.1_ГВ"/>
      <sheetName val="Д9.2_ГВ"/>
      <sheetName val="Д9.3_ГВ"/>
      <sheetName val="Д9.4_ГВ"/>
      <sheetName val="Лист1"/>
      <sheetName val="Пояс"/>
      <sheetName val="Д9.1"/>
      <sheetName val="Д9.2"/>
      <sheetName val="Д9.3"/>
      <sheetName val="Д9.4"/>
      <sheetName val="Вир"/>
      <sheetName val="Тран"/>
      <sheetName val="Постач"/>
      <sheetName val="Д10.1"/>
      <sheetName val="Д10.2"/>
      <sheetName val="Д10.3"/>
      <sheetName val="Д10.4"/>
      <sheetName val="Д10"/>
      <sheetName val="Д11"/>
      <sheetName val="Д12"/>
      <sheetName val="Д12.1"/>
      <sheetName val="Д13"/>
      <sheetName val="Д14"/>
      <sheetName val="Д15"/>
      <sheetName val="Д16"/>
      <sheetName val="Д17"/>
      <sheetName val="Д17.1"/>
      <sheetName val="Д18"/>
      <sheetName val="Д19"/>
      <sheetName val="Д19_Р"/>
      <sheetName val="Д20.1"/>
      <sheetName val="Д20.2"/>
      <sheetName val="Д20.3"/>
      <sheetName val="Д21"/>
      <sheetName val="СВОД"/>
      <sheetName val="КАРТКА_скор"/>
      <sheetName val="КАРТКА_повна"/>
      <sheetName val="Аркуш1 (2)"/>
    </sheetNames>
    <sheetDataSet>
      <sheetData sheetId="0"/>
      <sheetData sheetId="1">
        <row r="3">
          <cell r="A3" t="str">
            <v>КПТМ "Черкаситеплокомуненерго"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68">
          <cell r="F68">
            <v>353080.22945626959</v>
          </cell>
        </row>
        <row r="69">
          <cell r="F69">
            <v>35258.600782365174</v>
          </cell>
        </row>
        <row r="70">
          <cell r="F70">
            <v>12762.680465086909</v>
          </cell>
        </row>
        <row r="71">
          <cell r="F71">
            <v>118.47614386900679</v>
          </cell>
        </row>
        <row r="76">
          <cell r="F76">
            <v>273692.4791718293</v>
          </cell>
        </row>
        <row r="80">
          <cell r="F80">
            <v>51528.318396914583</v>
          </cell>
        </row>
        <row r="84">
          <cell r="F84">
            <v>26182.409314651868</v>
          </cell>
        </row>
        <row r="88">
          <cell r="F88">
            <v>225.20901949332836</v>
          </cell>
        </row>
        <row r="97">
          <cell r="F97">
            <v>164.58510538350194</v>
          </cell>
        </row>
        <row r="98">
          <cell r="F98">
            <v>125.16442236012519</v>
          </cell>
        </row>
        <row r="99">
          <cell r="F99">
            <v>25.989059543566341</v>
          </cell>
        </row>
        <row r="100">
          <cell r="F100">
            <v>13.319512172052271</v>
          </cell>
        </row>
        <row r="101">
          <cell r="F101">
            <v>0.11211130775813954</v>
          </cell>
        </row>
      </sheetData>
      <sheetData sheetId="10">
        <row r="113">
          <cell r="F113">
            <v>180153.34318327147</v>
          </cell>
        </row>
        <row r="116">
          <cell r="F116">
            <v>37631.259369433203</v>
          </cell>
        </row>
        <row r="119">
          <cell r="F119">
            <v>23019.865329209359</v>
          </cell>
        </row>
        <row r="122">
          <cell r="F122">
            <v>225.20901949332836</v>
          </cell>
        </row>
        <row r="127">
          <cell r="F127">
            <v>93539.135988557784</v>
          </cell>
        </row>
        <row r="130">
          <cell r="F130">
            <v>13897.059027481382</v>
          </cell>
        </row>
        <row r="133">
          <cell r="F133">
            <v>3162.5439854425267</v>
          </cell>
        </row>
        <row r="136">
          <cell r="F136">
            <v>0</v>
          </cell>
        </row>
        <row r="155">
          <cell r="F155">
            <v>133995.0154110576</v>
          </cell>
        </row>
        <row r="158">
          <cell r="F158">
            <v>24626.793512351898</v>
          </cell>
        </row>
        <row r="161">
          <cell r="F161">
            <v>9322.7196560462453</v>
          </cell>
        </row>
        <row r="164">
          <cell r="F164">
            <v>118.47614386900679</v>
          </cell>
        </row>
        <row r="169">
          <cell r="F169">
            <v>219085.2075120472</v>
          </cell>
        </row>
        <row r="172">
          <cell r="F172">
            <v>10631.811697270428</v>
          </cell>
        </row>
        <row r="175">
          <cell r="F175">
            <v>3439.9650801665666</v>
          </cell>
        </row>
        <row r="178">
          <cell r="F178">
            <v>0</v>
          </cell>
        </row>
        <row r="199">
          <cell r="F199">
            <v>70.291671871635273</v>
          </cell>
        </row>
        <row r="202">
          <cell r="F202">
            <v>19.115989113174166</v>
          </cell>
        </row>
        <row r="205">
          <cell r="F205">
            <v>11.451589341661174</v>
          </cell>
        </row>
        <row r="208">
          <cell r="F208">
            <v>0.11118107520000001</v>
          </cell>
        </row>
        <row r="213">
          <cell r="F213">
            <v>32.959476999439282</v>
          </cell>
        </row>
        <row r="216">
          <cell r="F216">
            <v>6.3385802069328108</v>
          </cell>
        </row>
        <row r="219">
          <cell r="F219">
            <v>1.5958853089473533</v>
          </cell>
        </row>
        <row r="222">
          <cell r="F222">
            <v>0</v>
          </cell>
        </row>
      </sheetData>
      <sheetData sheetId="11"/>
      <sheetData sheetId="12">
        <row r="11">
          <cell r="H11">
            <v>5724.4032455557854</v>
          </cell>
          <cell r="L11">
            <v>4198.6960590395302</v>
          </cell>
          <cell r="P11">
            <v>937.33098932805569</v>
          </cell>
          <cell r="T11">
            <v>583.12567458557066</v>
          </cell>
          <cell r="X11">
            <v>5.2505226026295402</v>
          </cell>
        </row>
        <row r="40">
          <cell r="H40">
            <v>39998.985239136295</v>
          </cell>
          <cell r="L40">
            <v>24177.887560756692</v>
          </cell>
          <cell r="P40">
            <v>15821.097678379605</v>
          </cell>
          <cell r="T40">
            <v>0</v>
          </cell>
          <cell r="X40">
            <v>0</v>
          </cell>
        </row>
        <row r="47">
          <cell r="P47">
            <v>15821.097678379605</v>
          </cell>
          <cell r="T47">
            <v>0</v>
          </cell>
          <cell r="X47">
            <v>0</v>
          </cell>
        </row>
        <row r="50">
          <cell r="H50">
            <v>121291.08389623804</v>
          </cell>
          <cell r="L50">
            <v>111167.49770569986</v>
          </cell>
          <cell r="P50">
            <v>8105.2556783096406</v>
          </cell>
          <cell r="T50">
            <v>2016.390063357434</v>
          </cell>
          <cell r="X50">
            <v>1.940448871106438</v>
          </cell>
        </row>
        <row r="54">
          <cell r="H54">
            <v>1323.3437418886124</v>
          </cell>
        </row>
        <row r="56">
          <cell r="H56">
            <v>599599.33948796138</v>
          </cell>
          <cell r="L56">
            <v>382015.91307884461</v>
          </cell>
          <cell r="P56">
            <v>125401.78100656347</v>
          </cell>
          <cell r="T56">
            <v>91611.680296763123</v>
          </cell>
          <cell r="X56">
            <v>569.96510579011385</v>
          </cell>
        </row>
        <row r="57">
          <cell r="H57">
            <v>0</v>
          </cell>
          <cell r="L57">
            <v>0</v>
          </cell>
          <cell r="P57">
            <v>0</v>
          </cell>
          <cell r="T57">
            <v>0</v>
          </cell>
          <cell r="X57">
            <v>0</v>
          </cell>
        </row>
        <row r="58">
          <cell r="H58">
            <v>0</v>
          </cell>
          <cell r="L58">
            <v>0</v>
          </cell>
          <cell r="P58">
            <v>0</v>
          </cell>
          <cell r="T58">
            <v>0</v>
          </cell>
          <cell r="X58">
            <v>0</v>
          </cell>
        </row>
        <row r="59">
          <cell r="H59">
            <v>40256.226236711562</v>
          </cell>
          <cell r="L59">
            <v>26693.82385229216</v>
          </cell>
          <cell r="P59">
            <v>7726.590809502306</v>
          </cell>
          <cell r="T59">
            <v>5795.7771752377103</v>
          </cell>
          <cell r="X59">
            <v>40.034399679389701</v>
          </cell>
        </row>
        <row r="65">
          <cell r="L65">
            <v>302815.59257739113</v>
          </cell>
          <cell r="P65">
            <v>57348.207422144114</v>
          </cell>
          <cell r="T65">
            <v>29438.112506721831</v>
          </cell>
          <cell r="X65">
            <v>254.58285807153638</v>
          </cell>
        </row>
        <row r="66">
          <cell r="G66">
            <v>930.86736528725805</v>
          </cell>
          <cell r="H66">
            <v>1641.259215462642</v>
          </cell>
          <cell r="L66">
            <v>1349.6984532812064</v>
          </cell>
          <cell r="P66">
            <v>2321.4042391264061</v>
          </cell>
          <cell r="T66">
            <v>3308.8893674741898</v>
          </cell>
          <cell r="X66">
            <v>2396.0745436289235</v>
          </cell>
        </row>
      </sheetData>
      <sheetData sheetId="13"/>
      <sheetData sheetId="14"/>
      <sheetData sheetId="15"/>
      <sheetData sheetId="16">
        <row r="48">
          <cell r="F48">
            <v>300.57</v>
          </cell>
          <cell r="J48">
            <v>307.40999999999997</v>
          </cell>
          <cell r="N48">
            <v>279.93</v>
          </cell>
          <cell r="R48">
            <v>270.49</v>
          </cell>
          <cell r="V48">
            <v>281.23</v>
          </cell>
        </row>
      </sheetData>
      <sheetData sheetId="17">
        <row r="40">
          <cell r="K40">
            <v>47398.704085074838</v>
          </cell>
          <cell r="O40">
            <v>14576.237056868722</v>
          </cell>
          <cell r="S40">
            <v>11772.034692854639</v>
          </cell>
          <cell r="W40">
            <v>88.898003590295531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3360.3574096870661</v>
          </cell>
          <cell r="O43">
            <v>882.97870678002766</v>
          </cell>
          <cell r="S43">
            <v>531.1045193629451</v>
          </cell>
          <cell r="W43">
            <v>5.3151125861334974</v>
          </cell>
        </row>
        <row r="48">
          <cell r="G48">
            <v>393.3</v>
          </cell>
          <cell r="K48">
            <v>361.2</v>
          </cell>
          <cell r="O48">
            <v>418.66</v>
          </cell>
          <cell r="S48">
            <v>553.94000000000005</v>
          </cell>
          <cell r="W48">
            <v>423.86</v>
          </cell>
        </row>
        <row r="51">
          <cell r="K51">
            <v>140527.11040577336</v>
          </cell>
          <cell r="O51">
            <v>36925.371645267674</v>
          </cell>
          <cell r="S51">
            <v>22210.311086067522</v>
          </cell>
          <cell r="W51">
            <v>222.27320553984001</v>
          </cell>
        </row>
      </sheetData>
      <sheetData sheetId="18">
        <row r="40">
          <cell r="K40">
            <v>13365.620882714469</v>
          </cell>
          <cell r="O40">
            <v>278.64815828573876</v>
          </cell>
          <cell r="S40">
            <v>429.08451840603027</v>
          </cell>
          <cell r="W40">
            <v>1.1741766118132941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947.56310399718905</v>
          </cell>
          <cell r="O43">
            <v>16.8795546813529</v>
          </cell>
          <cell r="S43">
            <v>19.358482442498993</v>
          </cell>
          <cell r="W43">
            <v>7.020271137420353E-2</v>
          </cell>
        </row>
        <row r="51">
          <cell r="K51">
            <v>39626.232777498117</v>
          </cell>
          <cell r="O51">
            <v>705.88772416552661</v>
          </cell>
          <cell r="S51">
            <v>809.55424314183824</v>
          </cell>
          <cell r="W51">
            <v>2.9358139534883754</v>
          </cell>
        </row>
      </sheetData>
      <sheetData sheetId="19"/>
      <sheetData sheetId="20">
        <row r="40">
          <cell r="K40">
            <v>23971.99511674224</v>
          </cell>
          <cell r="O40">
            <v>5493.0955084676407</v>
          </cell>
          <cell r="S40">
            <v>1737.0208538601823</v>
          </cell>
          <cell r="W40">
            <v>0</v>
          </cell>
        </row>
        <row r="41">
          <cell r="K41">
            <v>0</v>
          </cell>
          <cell r="O41">
            <v>0</v>
          </cell>
          <cell r="S41">
            <v>0</v>
          </cell>
          <cell r="W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  <cell r="W42">
            <v>0</v>
          </cell>
        </row>
        <row r="43">
          <cell r="K43">
            <v>553.28187099622164</v>
          </cell>
          <cell r="O43">
            <v>109.22124054202924</v>
          </cell>
          <cell r="S43">
            <v>26.158483434166147</v>
          </cell>
          <cell r="W43">
            <v>0</v>
          </cell>
        </row>
        <row r="48">
          <cell r="G48">
            <v>388.84999999999997</v>
          </cell>
          <cell r="K48">
            <v>372.20686817542668</v>
          </cell>
          <cell r="O48">
            <v>430.70256355876438</v>
          </cell>
          <cell r="S48">
            <v>565.97966524875017</v>
          </cell>
          <cell r="W48">
            <v>0</v>
          </cell>
        </row>
        <row r="51">
          <cell r="K51">
            <v>65891.521851712125</v>
          </cell>
          <cell r="O51">
            <v>13007.391232407417</v>
          </cell>
          <cell r="S51">
            <v>3115.2697624205712</v>
          </cell>
          <cell r="W51">
            <v>0</v>
          </cell>
        </row>
      </sheetData>
      <sheetData sheetId="21">
        <row r="40">
          <cell r="K40">
            <v>10058.478730686908</v>
          </cell>
          <cell r="O40">
            <v>375.71178431023588</v>
          </cell>
          <cell r="S40">
            <v>26.359293897993169</v>
          </cell>
        </row>
        <row r="41">
          <cell r="K41">
            <v>0</v>
          </cell>
          <cell r="O41">
            <v>0</v>
          </cell>
          <cell r="S41">
            <v>0</v>
          </cell>
        </row>
        <row r="42">
          <cell r="K42">
            <v>0</v>
          </cell>
          <cell r="O42">
            <v>0</v>
          </cell>
          <cell r="S42">
            <v>0</v>
          </cell>
        </row>
        <row r="43">
          <cell r="K43">
            <v>232.15313971107014</v>
          </cell>
          <cell r="O43">
            <v>7.4704157437944581</v>
          </cell>
          <cell r="S43">
            <v>0.3969550228684085</v>
          </cell>
        </row>
        <row r="51">
          <cell r="K51">
            <v>27647.614136845663</v>
          </cell>
          <cell r="O51">
            <v>889.66779507396552</v>
          </cell>
          <cell r="S51">
            <v>47.274223021956274</v>
          </cell>
        </row>
      </sheetData>
      <sheetData sheetId="22">
        <row r="35">
          <cell r="K35">
            <v>30680.092827620861</v>
          </cell>
          <cell r="O35">
            <v>5570.3303276508914</v>
          </cell>
          <cell r="S35">
            <v>2109.5543285041813</v>
          </cell>
          <cell r="W35">
            <v>25.646892158972697</v>
          </cell>
        </row>
        <row r="36">
          <cell r="K36">
            <v>0</v>
          </cell>
          <cell r="O36">
            <v>0</v>
          </cell>
          <cell r="S36">
            <v>0</v>
          </cell>
          <cell r="W36">
            <v>0</v>
          </cell>
        </row>
        <row r="37">
          <cell r="K37">
            <v>0</v>
          </cell>
          <cell r="O37">
            <v>0</v>
          </cell>
          <cell r="S37">
            <v>0</v>
          </cell>
          <cell r="W37">
            <v>0</v>
          </cell>
        </row>
        <row r="38">
          <cell r="K38">
            <v>4661.0762238695006</v>
          </cell>
          <cell r="O38">
            <v>767.03242587850457</v>
          </cell>
          <cell r="S38">
            <v>290.36781706785234</v>
          </cell>
          <cell r="W38">
            <v>3.6900883582345139</v>
          </cell>
        </row>
        <row r="43">
          <cell r="K43">
            <v>133995.0154110576</v>
          </cell>
          <cell r="O43">
            <v>24626.793512351898</v>
          </cell>
          <cell r="S43">
            <v>9322.7196560462453</v>
          </cell>
          <cell r="W43">
            <v>118.47614386900679</v>
          </cell>
        </row>
        <row r="44">
          <cell r="G44">
            <v>262.44794923024159</v>
          </cell>
          <cell r="K44">
            <v>263.74987862849946</v>
          </cell>
          <cell r="O44">
            <v>257.33609007404101</v>
          </cell>
          <cell r="S44">
            <v>257.42725664989456</v>
          </cell>
          <cell r="W44">
            <v>247.61930595617343</v>
          </cell>
        </row>
      </sheetData>
      <sheetData sheetId="23">
        <row r="35">
          <cell r="K35">
            <v>60635.919279117297</v>
          </cell>
          <cell r="O35">
            <v>2913.0528834687184</v>
          </cell>
          <cell r="S35">
            <v>942.84327022243679</v>
          </cell>
          <cell r="W35">
            <v>0</v>
          </cell>
        </row>
        <row r="36">
          <cell r="K36">
            <v>0</v>
          </cell>
          <cell r="O36">
            <v>0</v>
          </cell>
          <cell r="S36">
            <v>0</v>
          </cell>
          <cell r="W36">
            <v>0</v>
          </cell>
        </row>
        <row r="37">
          <cell r="K37">
            <v>0</v>
          </cell>
          <cell r="O37">
            <v>0</v>
          </cell>
          <cell r="S37">
            <v>0</v>
          </cell>
          <cell r="W37">
            <v>0</v>
          </cell>
        </row>
        <row r="38">
          <cell r="K38">
            <v>2105.4724363229911</v>
          </cell>
          <cell r="O38">
            <v>102.17479642274949</v>
          </cell>
          <cell r="S38">
            <v>33.059062911885768</v>
          </cell>
          <cell r="W38">
            <v>0</v>
          </cell>
        </row>
        <row r="43">
          <cell r="K43">
            <v>219085.2075120472</v>
          </cell>
          <cell r="O43">
            <v>10631.811697270428</v>
          </cell>
          <cell r="S43">
            <v>3439.9650801665666</v>
          </cell>
          <cell r="W43">
            <v>0</v>
          </cell>
        </row>
        <row r="44">
          <cell r="G44">
            <v>286.21283609335063</v>
          </cell>
          <cell r="K44">
            <v>286.37895012601535</v>
          </cell>
          <cell r="O44">
            <v>283.60431559050147</v>
          </cell>
          <cell r="S44">
            <v>283.69541852647774</v>
          </cell>
          <cell r="W44">
            <v>0</v>
          </cell>
        </row>
      </sheetData>
      <sheetData sheetId="24"/>
      <sheetData sheetId="25"/>
      <sheetData sheetId="26">
        <row r="41">
          <cell r="O41">
            <v>11.949076291042115</v>
          </cell>
          <cell r="S41">
            <v>29.31051189618028</v>
          </cell>
          <cell r="AA41">
            <v>69.544395646889186</v>
          </cell>
          <cell r="AE41">
            <v>140.99044664903229</v>
          </cell>
        </row>
      </sheetData>
      <sheetData sheetId="27">
        <row r="33">
          <cell r="D33">
            <v>7708.6981461833011</v>
          </cell>
          <cell r="F33">
            <v>738.90152472468492</v>
          </cell>
          <cell r="G33">
            <v>11.82070046364179</v>
          </cell>
          <cell r="I33">
            <v>6762.6483507108078</v>
          </cell>
          <cell r="J33">
            <v>195.32757028416768</v>
          </cell>
          <cell r="N33">
            <v>161.12692516309676</v>
          </cell>
          <cell r="O33">
            <v>22.563473811650951</v>
          </cell>
          <cell r="Q33">
            <v>1954.1088683067226</v>
          </cell>
          <cell r="R33">
            <v>99.492008685116943</v>
          </cell>
        </row>
        <row r="34"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</row>
        <row r="35">
          <cell r="D35">
            <v>5151.4909938925803</v>
          </cell>
          <cell r="F35">
            <v>36.043976815838292</v>
          </cell>
          <cell r="G35">
            <v>18.589331780259531</v>
          </cell>
          <cell r="I35">
            <v>4496.1796426322035</v>
          </cell>
          <cell r="J35">
            <v>600.6780426642797</v>
          </cell>
          <cell r="N35">
            <v>7.8598500079559406</v>
          </cell>
          <cell r="O35">
            <v>35.483506420799124</v>
          </cell>
          <cell r="Q35">
            <v>95.322383819840127</v>
          </cell>
          <cell r="R35">
            <v>305.9612370684244</v>
          </cell>
        </row>
        <row r="39">
          <cell r="D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</row>
        <row r="41">
          <cell r="F41">
            <v>11.949076291042113</v>
          </cell>
          <cell r="G41">
            <v>29.310511896180277</v>
          </cell>
          <cell r="I41">
            <v>83.472120749007118</v>
          </cell>
          <cell r="J41">
            <v>140.99044664903229</v>
          </cell>
          <cell r="N41">
            <v>11.949076291042113</v>
          </cell>
          <cell r="O41">
            <v>29.310511896180284</v>
          </cell>
          <cell r="Q41">
            <v>36.284546789624763</v>
          </cell>
          <cell r="R41">
            <v>140.99044664903229</v>
          </cell>
        </row>
        <row r="42">
          <cell r="F42">
            <v>64854.009018377263</v>
          </cell>
          <cell r="G42">
            <v>1037.5128333348669</v>
          </cell>
          <cell r="I42">
            <v>134881.2979988523</v>
          </cell>
          <cell r="J42">
            <v>5645.8124069210535</v>
          </cell>
          <cell r="N42">
            <v>14142.2458987677</v>
          </cell>
          <cell r="O42">
            <v>1980.4150960602874</v>
          </cell>
          <cell r="Q42">
            <v>56482.20615814827</v>
          </cell>
          <cell r="R42">
            <v>2875.749778726758</v>
          </cell>
        </row>
        <row r="53">
          <cell r="N53">
            <v>11321.663979506553</v>
          </cell>
          <cell r="O53">
            <v>1685.7272529008637</v>
          </cell>
          <cell r="Q53">
            <v>34319.192416487866</v>
          </cell>
          <cell r="R53">
            <v>2606.1792287798085</v>
          </cell>
        </row>
        <row r="54">
          <cell r="N54">
            <v>2820.5819192611475</v>
          </cell>
          <cell r="O54">
            <v>294.68784315942355</v>
          </cell>
          <cell r="Q54">
            <v>21940.740536120571</v>
          </cell>
          <cell r="R54">
            <v>269.57054994694954</v>
          </cell>
        </row>
        <row r="55">
          <cell r="N55">
            <v>0</v>
          </cell>
          <cell r="O55">
            <v>0</v>
          </cell>
          <cell r="Q55">
            <v>222.27320553984001</v>
          </cell>
          <cell r="R55">
            <v>0</v>
          </cell>
        </row>
      </sheetData>
      <sheetData sheetId="28"/>
      <sheetData sheetId="29">
        <row r="33">
          <cell r="D33">
            <v>2284.1094365798017</v>
          </cell>
          <cell r="F33">
            <v>311.43821370359279</v>
          </cell>
          <cell r="G33">
            <v>3.5594949951278192</v>
          </cell>
          <cell r="I33">
            <v>1929.7984608217464</v>
          </cell>
          <cell r="J33">
            <v>39.313267059334329</v>
          </cell>
          <cell r="N33">
            <v>5.5609195844350747</v>
          </cell>
          <cell r="O33">
            <v>5.1139468768429746</v>
          </cell>
          <cell r="Q33">
            <v>50.629762384126032</v>
          </cell>
          <cell r="R33">
            <v>1.9013919318722872</v>
          </cell>
        </row>
        <row r="34"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</row>
        <row r="35">
          <cell r="D35">
            <v>1424.723203411909</v>
          </cell>
          <cell r="F35">
            <v>15.192107985541112</v>
          </cell>
          <cell r="G35">
            <v>5.5976914090773562</v>
          </cell>
          <cell r="I35">
            <v>1283.0358969547499</v>
          </cell>
          <cell r="J35">
            <v>120.89750706254046</v>
          </cell>
          <cell r="N35">
            <v>0.27126436997244269</v>
          </cell>
          <cell r="O35">
            <v>8.0422353559044524</v>
          </cell>
          <cell r="Q35">
            <v>2.469744506542733</v>
          </cell>
          <cell r="R35">
            <v>5.8472256748655891</v>
          </cell>
        </row>
        <row r="39">
          <cell r="D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</row>
        <row r="42">
          <cell r="F42">
            <v>27335.194263844449</v>
          </cell>
          <cell r="G42">
            <v>312.41987300121264</v>
          </cell>
          <cell r="I42">
            <v>38489.909161752097</v>
          </cell>
          <cell r="J42">
            <v>1136.3236157460217</v>
          </cell>
          <cell r="N42">
            <v>488.08659450770637</v>
          </cell>
          <cell r="O42">
            <v>448.85542358821539</v>
          </cell>
          <cell r="Q42">
            <v>1463.4193227914893</v>
          </cell>
          <cell r="R42">
            <v>54.958458469363727</v>
          </cell>
        </row>
        <row r="51">
          <cell r="N51">
            <v>442.70189845577136</v>
          </cell>
          <cell r="O51">
            <v>446.96589661819417</v>
          </cell>
          <cell r="Q51">
            <v>653.14949488080003</v>
          </cell>
          <cell r="R51">
            <v>52.738229284726536</v>
          </cell>
        </row>
        <row r="52">
          <cell r="N52">
            <v>45.38469605193503</v>
          </cell>
          <cell r="O52">
            <v>1.889526970021242</v>
          </cell>
          <cell r="Q52">
            <v>807.33401395720102</v>
          </cell>
          <cell r="R52">
            <v>2.220229184637188</v>
          </cell>
        </row>
        <row r="53">
          <cell r="Q53">
            <v>2.9358139534883754</v>
          </cell>
        </row>
      </sheetData>
      <sheetData sheetId="30">
        <row r="10">
          <cell r="P10">
            <v>6421.4998228162667</v>
          </cell>
        </row>
        <row r="11">
          <cell r="P11">
            <v>9761.6064288953439</v>
          </cell>
        </row>
        <row r="12">
          <cell r="P12">
            <v>40.28715094385386</v>
          </cell>
        </row>
        <row r="20">
          <cell r="P20">
            <v>22151.851049220877</v>
          </cell>
        </row>
        <row r="21">
          <cell r="P21">
            <v>1134.2220146186048</v>
          </cell>
        </row>
        <row r="22">
          <cell r="P22">
            <v>45.827888604651179</v>
          </cell>
        </row>
        <row r="30">
          <cell r="P30">
            <v>564128.95532324759</v>
          </cell>
        </row>
        <row r="31">
          <cell r="P31">
            <v>8278.9943999999996</v>
          </cell>
        </row>
        <row r="32">
          <cell r="P32">
            <v>957.54177856976685</v>
          </cell>
        </row>
        <row r="41">
          <cell r="P41">
            <v>772440.74349309108</v>
          </cell>
        </row>
        <row r="42">
          <cell r="P42">
            <v>12115.79941714286</v>
          </cell>
        </row>
        <row r="43">
          <cell r="P43">
            <v>16980.828323991922</v>
          </cell>
        </row>
        <row r="44">
          <cell r="P44">
            <v>64.1173310519777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">
          <cell r="D11">
            <v>408709.73693113675</v>
          </cell>
        </row>
        <row r="16">
          <cell r="D16">
            <v>75284.33848250036</v>
          </cell>
        </row>
        <row r="21">
          <cell r="D21">
            <v>12860.189140075881</v>
          </cell>
        </row>
        <row r="22">
          <cell r="F22">
            <v>738.90152472468492</v>
          </cell>
          <cell r="H22">
            <v>11.82070046364179</v>
          </cell>
          <cell r="J22">
            <v>6762.6483507108078</v>
          </cell>
          <cell r="L22">
            <v>195.32757028416768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36.043976815838292</v>
          </cell>
          <cell r="H24">
            <v>18.589331780259531</v>
          </cell>
          <cell r="J24">
            <v>4496.1796426322035</v>
          </cell>
          <cell r="L24">
            <v>600.6780426642797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  <row r="31">
          <cell r="F31">
            <v>302815.59257739113</v>
          </cell>
          <cell r="H31">
            <v>302815.59257739113</v>
          </cell>
          <cell r="J31">
            <v>302815.59257739113</v>
          </cell>
          <cell r="L31">
            <v>302815.59257739113</v>
          </cell>
        </row>
      </sheetData>
      <sheetData sheetId="40">
        <row r="11">
          <cell r="D11">
            <v>133128.37181606577</v>
          </cell>
        </row>
        <row r="16">
          <cell r="D16">
            <v>21061.53</v>
          </cell>
        </row>
        <row r="21">
          <cell r="D21">
            <v>1797.4</v>
          </cell>
        </row>
        <row r="22">
          <cell r="F22">
            <v>128.99117423114785</v>
          </cell>
          <cell r="H22">
            <v>19.206005246112838</v>
          </cell>
          <cell r="J22">
            <v>1187.3374433429244</v>
          </cell>
          <cell r="L22">
            <v>90.165705091190119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6.2922524015194083</v>
          </cell>
          <cell r="H24">
            <v>30.203523453753242</v>
          </cell>
          <cell r="J24">
            <v>57.918899675264619</v>
          </cell>
          <cell r="L24">
            <v>277.28066842190555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</sheetData>
      <sheetData sheetId="41">
        <row r="11">
          <cell r="D11">
            <v>97407.46</v>
          </cell>
        </row>
        <row r="16">
          <cell r="D16">
            <v>14066.318549511932</v>
          </cell>
        </row>
        <row r="21">
          <cell r="D21">
            <v>876.45749889329852</v>
          </cell>
        </row>
        <row r="22">
          <cell r="F22">
            <v>32.135750931948905</v>
          </cell>
          <cell r="H22">
            <v>3.3574685655381122</v>
          </cell>
          <cell r="J22">
            <v>759.08146255481915</v>
          </cell>
          <cell r="L22">
            <v>9.3263035939268324</v>
          </cell>
        </row>
        <row r="23"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4">
          <cell r="F24">
            <v>1.5675976064365322</v>
          </cell>
          <cell r="H24">
            <v>5.279982967045882</v>
          </cell>
          <cell r="J24">
            <v>37.028364027064349</v>
          </cell>
          <cell r="L24">
            <v>28.680568646518847</v>
          </cell>
        </row>
        <row r="25">
          <cell r="F25">
            <v>0</v>
          </cell>
          <cell r="H25">
            <v>0</v>
          </cell>
          <cell r="J25">
            <v>0</v>
          </cell>
          <cell r="L25">
            <v>0</v>
          </cell>
        </row>
      </sheetData>
      <sheetData sheetId="42">
        <row r="10">
          <cell r="M10">
            <v>609.99950546950356</v>
          </cell>
        </row>
        <row r="15">
          <cell r="M15">
            <v>94.213116176429025</v>
          </cell>
        </row>
        <row r="20">
          <cell r="M20">
            <v>8.0650825264902064</v>
          </cell>
        </row>
        <row r="21">
          <cell r="M21">
            <v>7.6899624089790333</v>
          </cell>
        </row>
        <row r="22">
          <cell r="M22">
            <v>0</v>
          </cell>
        </row>
        <row r="23">
          <cell r="M23">
            <v>0.37512011751117241</v>
          </cell>
        </row>
        <row r="24">
          <cell r="M24">
            <v>0</v>
          </cell>
        </row>
      </sheetData>
      <sheetData sheetId="43"/>
      <sheetData sheetId="44">
        <row r="20">
          <cell r="E20">
            <v>70.291671871635273</v>
          </cell>
          <cell r="F20">
            <v>19.115989113174166</v>
          </cell>
          <cell r="G20">
            <v>11.451589341661174</v>
          </cell>
          <cell r="H20">
            <v>0.11118107520000001</v>
          </cell>
        </row>
        <row r="21">
          <cell r="E21">
            <v>32.959476999439282</v>
          </cell>
          <cell r="F21">
            <v>6.3385802069328108</v>
          </cell>
          <cell r="G21">
            <v>1.5958853089473533</v>
          </cell>
          <cell r="H21">
            <v>0</v>
          </cell>
        </row>
      </sheetData>
      <sheetData sheetId="45">
        <row r="15">
          <cell r="E15">
            <v>32.440512997170941</v>
          </cell>
          <cell r="F15">
            <v>5.5010116488528107</v>
          </cell>
          <cell r="G15">
            <v>1.4493000747614204</v>
          </cell>
        </row>
        <row r="16">
          <cell r="E16">
            <v>0.51896400226834072</v>
          </cell>
          <cell r="F16">
            <v>0.83756855807999997</v>
          </cell>
          <cell r="G16">
            <v>0.14658523418593278</v>
          </cell>
        </row>
        <row r="18">
          <cell r="E18">
            <v>67.46763605384767</v>
          </cell>
          <cell r="F18">
            <v>17.844947428066963</v>
          </cell>
          <cell r="G18">
            <v>11.316750131003436</v>
          </cell>
        </row>
        <row r="19">
          <cell r="E19">
            <v>2.8240358177876419</v>
          </cell>
          <cell r="F19">
            <v>1.2710416851072002</v>
          </cell>
          <cell r="G19">
            <v>0.13483921065773785</v>
          </cell>
        </row>
      </sheetData>
      <sheetData sheetId="46">
        <row r="21">
          <cell r="D21">
            <v>1031.27</v>
          </cell>
          <cell r="E21">
            <v>1031.27</v>
          </cell>
          <cell r="F21">
            <v>1031.27</v>
          </cell>
          <cell r="G21">
            <v>1031.27</v>
          </cell>
          <cell r="H21">
            <v>1031.27</v>
          </cell>
        </row>
        <row r="27">
          <cell r="I27">
            <v>77039.828231939697</v>
          </cell>
          <cell r="J27">
            <v>77039.828231939697</v>
          </cell>
          <cell r="K27">
            <v>77039.828231939697</v>
          </cell>
          <cell r="L27">
            <v>77039.828231939697</v>
          </cell>
          <cell r="M27">
            <v>77039.828231939697</v>
          </cell>
        </row>
        <row r="33">
          <cell r="I33">
            <v>72913.802224617189</v>
          </cell>
          <cell r="J33">
            <v>74410.394886289287</v>
          </cell>
          <cell r="K33">
            <v>74410.394886289287</v>
          </cell>
          <cell r="L33">
            <v>72212.056056166519</v>
          </cell>
          <cell r="M33">
            <v>72212.056056166519</v>
          </cell>
        </row>
        <row r="39">
          <cell r="D39">
            <v>10379.375339230581</v>
          </cell>
          <cell r="I39">
            <v>12455.250407076697</v>
          </cell>
          <cell r="J39">
            <v>2388.8201201013817</v>
          </cell>
          <cell r="K39">
            <v>5859.7575382843615</v>
          </cell>
          <cell r="L39">
            <v>16687.746380141507</v>
          </cell>
          <cell r="M39">
            <v>28186.810094074535</v>
          </cell>
        </row>
        <row r="45">
          <cell r="I45">
            <v>162408.88086363359</v>
          </cell>
          <cell r="J45">
            <v>153839.04323833037</v>
          </cell>
          <cell r="K45">
            <v>157309.98065651333</v>
          </cell>
          <cell r="L45">
            <v>165939.63066824773</v>
          </cell>
          <cell r="M45">
            <v>177438.69438218075</v>
          </cell>
        </row>
      </sheetData>
      <sheetData sheetId="47">
        <row r="21">
          <cell r="D21">
            <v>1915.91</v>
          </cell>
          <cell r="E21">
            <v>1915.91</v>
          </cell>
          <cell r="F21">
            <v>1915.91</v>
          </cell>
          <cell r="G21">
            <v>1915.91</v>
          </cell>
          <cell r="H21">
            <v>1915.91</v>
          </cell>
        </row>
        <row r="27">
          <cell r="I27">
            <v>89476.52407996275</v>
          </cell>
          <cell r="J27">
            <v>89476.52407996275</v>
          </cell>
          <cell r="K27">
            <v>89476.52407996275</v>
          </cell>
          <cell r="L27">
            <v>89476.52407996275</v>
          </cell>
          <cell r="M27">
            <v>89476.52407996275</v>
          </cell>
        </row>
        <row r="33">
          <cell r="I33">
            <v>82741.657294596531</v>
          </cell>
          <cell r="J33">
            <v>88384.410484892927</v>
          </cell>
          <cell r="K33">
            <v>88384.410484892927</v>
          </cell>
          <cell r="L33">
            <v>80870.603514806993</v>
          </cell>
          <cell r="M33">
            <v>80870.603514806993</v>
          </cell>
        </row>
        <row r="39">
          <cell r="D39">
            <v>5884.3255516015433</v>
          </cell>
          <cell r="I39">
            <v>7061.1906619218516</v>
          </cell>
          <cell r="J39">
            <v>2459.2463217357395</v>
          </cell>
          <cell r="K39">
            <v>5899.1623101433033</v>
          </cell>
          <cell r="L39">
            <v>6978.2012417678516</v>
          </cell>
          <cell r="M39">
            <v>28909.073385905915</v>
          </cell>
        </row>
        <row r="45">
          <cell r="I45">
            <v>179279.37203648116</v>
          </cell>
          <cell r="J45">
            <v>180320.18088659141</v>
          </cell>
          <cell r="K45">
            <v>183760.09687499897</v>
          </cell>
          <cell r="L45">
            <v>177325.32883653761</v>
          </cell>
          <cell r="M45">
            <v>199256.20098067567</v>
          </cell>
        </row>
      </sheetData>
      <sheetData sheetId="48">
        <row r="22">
          <cell r="D22">
            <v>2785.13</v>
          </cell>
          <cell r="E22">
            <v>2785.13</v>
          </cell>
          <cell r="F22">
            <v>2785.13</v>
          </cell>
          <cell r="G22">
            <v>2785.13</v>
          </cell>
          <cell r="H22">
            <v>2785.13</v>
          </cell>
        </row>
        <row r="28">
          <cell r="I28">
            <v>115758.79930142676</v>
          </cell>
          <cell r="J28">
            <v>115758.79930142676</v>
          </cell>
          <cell r="K28">
            <v>115758.79930142676</v>
          </cell>
          <cell r="L28">
            <v>115758.79930142676</v>
          </cell>
          <cell r="M28">
            <v>115758.79930142676</v>
          </cell>
        </row>
        <row r="34">
          <cell r="I34">
            <v>107808.74403811073</v>
          </cell>
          <cell r="J34">
            <v>110482.83528954488</v>
          </cell>
          <cell r="K34">
            <v>110482.83528954488</v>
          </cell>
          <cell r="L34">
            <v>107436.08459184306</v>
          </cell>
          <cell r="M34">
            <v>107436.08459184306</v>
          </cell>
        </row>
        <row r="40">
          <cell r="D40">
            <v>5597.8744441836034</v>
          </cell>
          <cell r="I40">
            <v>6717.449333020324</v>
          </cell>
          <cell r="J40">
            <v>2325.4913958335082</v>
          </cell>
          <cell r="K40">
            <v>5892.4431103531278</v>
          </cell>
          <cell r="L40">
            <v>7034.7919443838928</v>
          </cell>
          <cell r="M40">
            <v>28186.810094074535</v>
          </cell>
        </row>
        <row r="46">
          <cell r="I46">
            <v>230284.9926725578</v>
          </cell>
          <cell r="J46">
            <v>228567.12598680513</v>
          </cell>
          <cell r="K46">
            <v>232134.07770132477</v>
          </cell>
          <cell r="L46">
            <v>230229.67583765372</v>
          </cell>
          <cell r="M46">
            <v>251381.69398734433</v>
          </cell>
        </row>
      </sheetData>
      <sheetData sheetId="49">
        <row r="20">
          <cell r="E20">
            <v>1898.73</v>
          </cell>
        </row>
        <row r="26">
          <cell r="E26">
            <v>94114.836244715771</v>
          </cell>
        </row>
        <row r="32">
          <cell r="E32">
            <v>70615.372270679552</v>
          </cell>
        </row>
        <row r="38">
          <cell r="E38">
            <v>6045.0054951514849</v>
          </cell>
        </row>
        <row r="44">
          <cell r="E44">
            <v>204930.26</v>
          </cell>
        </row>
      </sheetData>
      <sheetData sheetId="50"/>
      <sheetData sheetId="51">
        <row r="9">
          <cell r="C9">
            <v>169006.12312198154</v>
          </cell>
        </row>
        <row r="10">
          <cell r="C10">
            <v>84171.747915930391</v>
          </cell>
        </row>
        <row r="11">
          <cell r="C11">
            <v>78867.585915858246</v>
          </cell>
        </row>
        <row r="12">
          <cell r="C12">
            <v>471.49370923097922</v>
          </cell>
        </row>
        <row r="14">
          <cell r="C14">
            <v>3733.0764899191759</v>
          </cell>
        </row>
        <row r="15">
          <cell r="C15">
            <v>838.832433463087</v>
          </cell>
        </row>
        <row r="16">
          <cell r="C16">
            <v>521.84845502448559</v>
          </cell>
        </row>
        <row r="17">
          <cell r="C17">
            <v>4.6987763147295434</v>
          </cell>
        </row>
      </sheetData>
      <sheetData sheetId="52"/>
      <sheetData sheetId="53">
        <row r="9">
          <cell r="H9">
            <v>3.3727</v>
          </cell>
        </row>
      </sheetData>
      <sheetData sheetId="54"/>
      <sheetData sheetId="55"/>
      <sheetData sheetId="56"/>
      <sheetData sheetId="57"/>
      <sheetData sheetId="58"/>
      <sheetData sheetId="59"/>
      <sheetData sheetId="60">
        <row r="10">
          <cell r="D10">
            <v>1306.0899999999999</v>
          </cell>
        </row>
        <row r="11">
          <cell r="D11">
            <v>1524.56</v>
          </cell>
        </row>
        <row r="12">
          <cell r="D12">
            <v>1519.46</v>
          </cell>
        </row>
        <row r="13">
          <cell r="D13">
            <v>1492.13</v>
          </cell>
        </row>
      </sheetData>
      <sheetData sheetId="61">
        <row r="21">
          <cell r="D21">
            <v>1596.78</v>
          </cell>
        </row>
        <row r="32">
          <cell r="D32">
            <v>2092.58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Формати"/>
      <sheetName val="Статті до звітів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812"/>
      <sheetName val="v9_06_12"/>
      <sheetName val="факт"/>
      <sheetName val="Inform"/>
      <sheetName val="Periods"/>
      <sheetName val="рі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>
            <v>0.38669999999999999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"/>
      <sheetName val="факс 2 (2)"/>
      <sheetName val="економія палива"/>
      <sheetName val="економія палива (рік)"/>
      <sheetName val="Форма 425"/>
      <sheetName val="вар-ть палива (2000)газ-145"/>
      <sheetName val="вар-ть палива (2000)газ-178"/>
      <sheetName val="вар-ть палива (2000)газ-224"/>
      <sheetName val="вартість палива (2000)газ-178+%"/>
      <sheetName val="вартість палива (2001)"/>
      <sheetName val="МЕ інд (2)"/>
      <sheetName val="Макет 425 (2000)"/>
      <sheetName val="Макет 425 (2000(І кв.))"/>
      <sheetName val="Макет 425 (2000(ІІ кв.))"/>
      <sheetName val="Макет 425 (2000(ІІІ кв.))"/>
      <sheetName val="Макет 425 (2000(IVкв.))"/>
      <sheetName val="Макет 425"/>
      <sheetName val="МЕ інд"/>
      <sheetName val="топливо(І)"/>
      <sheetName val="вартість палива (місяць) (2)"/>
      <sheetName val="топливо(ІІ)"/>
      <sheetName val="топливо(ІІI)"/>
      <sheetName val="МЕ інд (3)"/>
      <sheetName val="вартість палива (місяць)"/>
      <sheetName val="вартість палива (квартал)"/>
      <sheetName val="вартість палива (рік)"/>
      <sheetName val="Таблиця ТЕП (рік) (2)"/>
      <sheetName val="Таблиця ТЕП (1999очік.)"/>
      <sheetName val="Таблиця ТЕП (1999очік.) (2)"/>
      <sheetName val="Таблиця ТЕП (2000)"/>
      <sheetName val="Таблиця ТЕП (очік. І півріччя)"/>
      <sheetName val="факс 2 (2000)"/>
      <sheetName val="баланс електричної енергії (м)"/>
      <sheetName val="баланс електричної енергії  (к)"/>
      <sheetName val="баланс електричної енергії  (р)"/>
      <sheetName val="баланс ел.ен. (1999очік.)"/>
      <sheetName val="баланс ел.ен. (2000)"/>
      <sheetName val="11-МТП(І)"/>
      <sheetName val="11-МТП (ІІ)"/>
      <sheetName val="11-МТП (ІІІ)"/>
      <sheetName val="баланс електричної енергії  (в)"/>
      <sheetName val="Форма 8111"/>
      <sheetName val="Макет 8111"/>
      <sheetName val="Форма 8112"/>
      <sheetName val="Макет 8112"/>
      <sheetName val="Форма 018"/>
      <sheetName val="Макет 018"/>
      <sheetName val="факс 1"/>
      <sheetName val="баланс ел.ен. (1999очік.) (2)"/>
      <sheetName val="Лист1"/>
      <sheetName val="умовне в бухгалтерію"/>
      <sheetName val="№1-НКРЕ"/>
      <sheetName val="Лист2"/>
      <sheetName val="0 (месяц)"/>
      <sheetName val="0 (квартал)"/>
      <sheetName val="факс 2"/>
      <sheetName val="Таблиця ТЕП (рік по кварталах) "/>
      <sheetName val="0 (все кварталы)"/>
      <sheetName val="0 (квартал) (2)"/>
      <sheetName val="Ini"/>
      <sheetName val="f_6.2"/>
      <sheetName val="Таблиця ТЕП (квартал)"/>
      <sheetName val="8112_о"/>
      <sheetName val="8111_o"/>
      <sheetName val="Таблиця ТЕП"/>
      <sheetName val="Таблиця ТЕП (рік)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_Т1"/>
      <sheetName val="_Т10"/>
      <sheetName val="_Т2"/>
      <sheetName val="_Т4"/>
      <sheetName val="_Т5"/>
      <sheetName val="_Т6"/>
      <sheetName val="_Т7"/>
      <sheetName val="_Т8"/>
      <sheetName val="_Т9"/>
      <sheetName val="Peri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>
            <v>2007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Makets"/>
      <sheetName val="Ini"/>
      <sheetName val="Periods"/>
      <sheetName val="vbc_ini"/>
      <sheetName val="vbc_send"/>
      <sheetName val="vbc_sys"/>
      <sheetName val="vbc_auto"/>
      <sheetName val="Формати"/>
      <sheetName val="_Ф2"/>
      <sheetName val="_Л1"/>
      <sheetName val="_Л10"/>
      <sheetName val="_Л11"/>
      <sheetName val="_Л2"/>
      <sheetName val="_Л3"/>
      <sheetName val="_Л4"/>
      <sheetName val="_Л5"/>
      <sheetName val="_Л7"/>
      <sheetName val="_Л8"/>
      <sheetName val="_Л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I1" t="str">
            <v>Січень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  <sheetName val="_Т1"/>
      <sheetName val="_Т10"/>
      <sheetName val="_Т2"/>
      <sheetName val="_Т4"/>
      <sheetName val="_Т5"/>
      <sheetName val="_Т6"/>
      <sheetName val="_Т7"/>
      <sheetName val="_Т8"/>
      <sheetName val="_Т9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  <pageSetUpPr fitToPage="1"/>
  </sheetPr>
  <dimension ref="A1:D57"/>
  <sheetViews>
    <sheetView view="pageBreakPreview" topLeftCell="A37" zoomScale="115" zoomScaleNormal="90" zoomScaleSheetLayoutView="115" workbookViewId="0">
      <selection activeCell="C56" sqref="C56"/>
    </sheetView>
  </sheetViews>
  <sheetFormatPr defaultColWidth="9.140625" defaultRowHeight="15" x14ac:dyDescent="0.25"/>
  <cols>
    <col min="1" max="1" width="7.7109375" style="6" customWidth="1"/>
    <col min="2" max="2" width="69.42578125" style="6" customWidth="1"/>
    <col min="3" max="3" width="23" style="6" customWidth="1"/>
    <col min="4" max="4" width="15.28515625" style="6" customWidth="1"/>
    <col min="5" max="16384" width="9.140625" style="6"/>
  </cols>
  <sheetData>
    <row r="1" spans="1:4" ht="63.75" customHeight="1" x14ac:dyDescent="0.25">
      <c r="A1" s="1"/>
      <c r="C1" s="342" t="s">
        <v>310</v>
      </c>
      <c r="D1" s="342"/>
    </row>
    <row r="2" spans="1:4" ht="33.75" customHeight="1" x14ac:dyDescent="0.25">
      <c r="A2" s="1"/>
      <c r="B2" s="343" t="s">
        <v>311</v>
      </c>
      <c r="C2" s="343"/>
      <c r="D2" s="343"/>
    </row>
    <row r="3" spans="1:4" ht="17.25" customHeight="1" x14ac:dyDescent="0.25">
      <c r="A3" s="1"/>
      <c r="B3" s="344" t="str">
        <f>'[54]1_Елементи витрат'!A3</f>
        <v>КПТМ "Черкаситеплокомуненерго"</v>
      </c>
      <c r="C3" s="344"/>
      <c r="D3" s="344"/>
    </row>
    <row r="4" spans="1:4" ht="12.75" customHeight="1" x14ac:dyDescent="0.25">
      <c r="A4" s="1"/>
      <c r="B4" s="345" t="s">
        <v>2</v>
      </c>
      <c r="C4" s="345"/>
      <c r="D4" s="345"/>
    </row>
    <row r="5" spans="1:4" x14ac:dyDescent="0.25">
      <c r="A5" s="1"/>
      <c r="B5" s="3"/>
      <c r="D5" s="8" t="s">
        <v>3</v>
      </c>
    </row>
    <row r="6" spans="1:4" ht="36" customHeight="1" x14ac:dyDescent="0.25">
      <c r="A6" s="346" t="s">
        <v>312</v>
      </c>
      <c r="B6" s="346"/>
      <c r="C6" s="346"/>
      <c r="D6" s="346"/>
    </row>
    <row r="7" spans="1:4" ht="65.25" customHeight="1" x14ac:dyDescent="0.25">
      <c r="A7" s="336" t="s">
        <v>4</v>
      </c>
      <c r="B7" s="338" t="s">
        <v>5</v>
      </c>
      <c r="C7" s="340" t="s">
        <v>75</v>
      </c>
      <c r="D7" s="341"/>
    </row>
    <row r="8" spans="1:4" ht="18.75" customHeight="1" x14ac:dyDescent="0.25">
      <c r="A8" s="337"/>
      <c r="B8" s="339"/>
      <c r="C8" s="10" t="s">
        <v>13</v>
      </c>
      <c r="D8" s="10" t="s">
        <v>14</v>
      </c>
    </row>
    <row r="9" spans="1:4" ht="12.75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x14ac:dyDescent="0.25">
      <c r="A10" s="11">
        <v>1</v>
      </c>
      <c r="B10" s="12" t="s">
        <v>15</v>
      </c>
      <c r="C10" s="14">
        <f>C11+C12+C13+C14</f>
        <v>609.99950546950356</v>
      </c>
      <c r="D10" s="14">
        <f>ROUND(D11+D12+D13+D14,2)</f>
        <v>2396.0700000000002</v>
      </c>
    </row>
    <row r="11" spans="1:4" x14ac:dyDescent="0.25">
      <c r="A11" s="15" t="s">
        <v>17</v>
      </c>
      <c r="B11" s="16" t="s">
        <v>18</v>
      </c>
      <c r="C11" s="17">
        <f>[54]Д4!X56</f>
        <v>569.96510579011385</v>
      </c>
      <c r="D11" s="17">
        <f>C11/C$30*1000</f>
        <v>2238.8196523033644</v>
      </c>
    </row>
    <row r="12" spans="1:4" x14ac:dyDescent="0.25">
      <c r="A12" s="15" t="s">
        <v>19</v>
      </c>
      <c r="B12" s="16" t="s">
        <v>20</v>
      </c>
      <c r="C12" s="17">
        <f>[54]Д4!X57</f>
        <v>0</v>
      </c>
      <c r="D12" s="17">
        <f t="shared" ref="D12:D14" si="0">C12/C$30*1000</f>
        <v>0</v>
      </c>
    </row>
    <row r="13" spans="1:4" x14ac:dyDescent="0.25">
      <c r="A13" s="15" t="s">
        <v>21</v>
      </c>
      <c r="B13" s="16" t="s">
        <v>22</v>
      </c>
      <c r="C13" s="17">
        <f>[54]Д4!X59</f>
        <v>40.034399679389701</v>
      </c>
      <c r="D13" s="17">
        <f t="shared" si="0"/>
        <v>157.25489132555913</v>
      </c>
    </row>
    <row r="14" spans="1:4" x14ac:dyDescent="0.25">
      <c r="A14" s="15" t="s">
        <v>23</v>
      </c>
      <c r="B14" s="16" t="s">
        <v>24</v>
      </c>
      <c r="C14" s="17">
        <f>[54]Д4!X58</f>
        <v>0</v>
      </c>
      <c r="D14" s="17">
        <f t="shared" si="0"/>
        <v>0</v>
      </c>
    </row>
    <row r="15" spans="1:4" x14ac:dyDescent="0.25">
      <c r="A15" s="11">
        <v>2</v>
      </c>
      <c r="B15" s="12" t="s">
        <v>25</v>
      </c>
      <c r="C15" s="14">
        <f>C16+C17+C18+C19</f>
        <v>1.2443793231874976</v>
      </c>
      <c r="D15" s="14">
        <f>ROUND(D16+D17+D18+D19,2)</f>
        <v>423.86</v>
      </c>
    </row>
    <row r="16" spans="1:4" x14ac:dyDescent="0.25">
      <c r="A16" s="15" t="s">
        <v>26</v>
      </c>
      <c r="B16" s="16" t="s">
        <v>27</v>
      </c>
      <c r="C16" s="17">
        <f>[54]Д6_ГВ!$W$40</f>
        <v>1.1741766118132941</v>
      </c>
      <c r="D16" s="17">
        <f>C16/C$31*1000</f>
        <v>399.94925782613745</v>
      </c>
    </row>
    <row r="17" spans="1:4" x14ac:dyDescent="0.25">
      <c r="A17" s="15" t="s">
        <v>28</v>
      </c>
      <c r="B17" s="16" t="s">
        <v>20</v>
      </c>
      <c r="C17" s="17">
        <f>[54]Д6_ГВ!$W$41</f>
        <v>0</v>
      </c>
      <c r="D17" s="17">
        <f t="shared" ref="D17:D19" si="1">C17/C$31*1000</f>
        <v>0</v>
      </c>
    </row>
    <row r="18" spans="1:4" x14ac:dyDescent="0.25">
      <c r="A18" s="15" t="s">
        <v>29</v>
      </c>
      <c r="B18" s="16" t="s">
        <v>22</v>
      </c>
      <c r="C18" s="17">
        <f>[54]Д6_ГВ!$W$43</f>
        <v>7.020271137420353E-2</v>
      </c>
      <c r="D18" s="17">
        <f t="shared" si="1"/>
        <v>23.912520509273989</v>
      </c>
    </row>
    <row r="19" spans="1:4" x14ac:dyDescent="0.25">
      <c r="A19" s="15" t="s">
        <v>30</v>
      </c>
      <c r="B19" s="16" t="s">
        <v>24</v>
      </c>
      <c r="C19" s="17">
        <f>[54]Д6_ГВ!$W$42</f>
        <v>0</v>
      </c>
      <c r="D19" s="17">
        <f t="shared" si="1"/>
        <v>0</v>
      </c>
    </row>
    <row r="20" spans="1:4" x14ac:dyDescent="0.25">
      <c r="A20" s="11">
        <v>3</v>
      </c>
      <c r="B20" s="12" t="s">
        <v>31</v>
      </c>
      <c r="C20" s="14">
        <f t="shared" ref="C20" si="2">C21+C22+C23+C24</f>
        <v>0.10652467876098218</v>
      </c>
      <c r="D20" s="14">
        <f>ROUND(D21+D22+D23+D24,2)</f>
        <v>36.28</v>
      </c>
    </row>
    <row r="21" spans="1:4" x14ac:dyDescent="0.25">
      <c r="A21" s="15" t="s">
        <v>32</v>
      </c>
      <c r="B21" s="16" t="s">
        <v>33</v>
      </c>
      <c r="C21" s="330">
        <f>'[54]Д8.1_ГВ_Катег'!Q33/'[54]Д8.1_ГВ_Катег'!$Q$42*'[54]Д8.1_ГВ_Катег'!$Q$53</f>
        <v>0.10157004253954115</v>
      </c>
      <c r="D21" s="17">
        <f>C21/C$32*1000</f>
        <v>34.596893450572438</v>
      </c>
    </row>
    <row r="22" spans="1:4" x14ac:dyDescent="0.25">
      <c r="A22" s="15" t="s">
        <v>34</v>
      </c>
      <c r="B22" s="16" t="s">
        <v>20</v>
      </c>
      <c r="C22" s="330">
        <f>'[54]Д8.1_ГВ_Катег'!Q34/'[54]Д8.1_ГВ_Катег'!$Q$42*'[54]Д8.1_ГВ_Катег'!$Q$53</f>
        <v>0</v>
      </c>
      <c r="D22" s="17">
        <f>C22/C$32*1000</f>
        <v>0</v>
      </c>
    </row>
    <row r="23" spans="1:4" x14ac:dyDescent="0.25">
      <c r="A23" s="15" t="s">
        <v>35</v>
      </c>
      <c r="B23" s="16" t="s">
        <v>22</v>
      </c>
      <c r="C23" s="330">
        <f>'[54]Д8.1_ГВ_Катег'!Q35/'[54]Д8.1_ГВ_Катег'!$Q$42*'[54]Д8.1_ГВ_Катег'!$Q$53</f>
        <v>4.9546362214410314E-3</v>
      </c>
      <c r="D23" s="17">
        <f>C23/C$32*1000</f>
        <v>1.6876533390523139</v>
      </c>
    </row>
    <row r="24" spans="1:4" x14ac:dyDescent="0.25">
      <c r="A24" s="15" t="s">
        <v>36</v>
      </c>
      <c r="B24" s="16" t="s">
        <v>24</v>
      </c>
      <c r="C24" s="330">
        <f>'[54]Д8.1_ГВ_Катег'!Q39/'[54]Д8.1_ГВ_Катег'!$Q$42*'[54]Д8.1_ГВ_Катег'!$Q$53</f>
        <v>0</v>
      </c>
      <c r="D24" s="17">
        <f>C24/C$32*1000</f>
        <v>0</v>
      </c>
    </row>
    <row r="25" spans="1:4" x14ac:dyDescent="0.25">
      <c r="A25" s="11">
        <v>4</v>
      </c>
      <c r="B25" s="19" t="s">
        <v>37</v>
      </c>
      <c r="C25" s="14">
        <f t="shared" ref="C25" si="3">C26+C27+C28+C29</f>
        <v>611.35040947145205</v>
      </c>
      <c r="D25" s="20">
        <f>D10+D15+D20</f>
        <v>2856.2100000000005</v>
      </c>
    </row>
    <row r="26" spans="1:4" x14ac:dyDescent="0.25">
      <c r="A26" s="15" t="s">
        <v>38</v>
      </c>
      <c r="B26" s="16" t="s">
        <v>39</v>
      </c>
      <c r="C26" s="17">
        <f>C11+C16+C21</f>
        <v>571.24085244446667</v>
      </c>
      <c r="D26" s="17">
        <f>D11+D16+D21</f>
        <v>2673.365803580074</v>
      </c>
    </row>
    <row r="27" spans="1:4" ht="16.149999999999999" customHeight="1" x14ac:dyDescent="0.25">
      <c r="A27" s="15" t="s">
        <v>40</v>
      </c>
      <c r="B27" s="16" t="s">
        <v>20</v>
      </c>
      <c r="C27" s="17">
        <f t="shared" ref="C27:D29" si="4">C12+C17+C22</f>
        <v>0</v>
      </c>
      <c r="D27" s="17">
        <f t="shared" si="4"/>
        <v>0</v>
      </c>
    </row>
    <row r="28" spans="1:4" x14ac:dyDescent="0.25">
      <c r="A28" s="15" t="s">
        <v>41</v>
      </c>
      <c r="B28" s="16" t="s">
        <v>22</v>
      </c>
      <c r="C28" s="17">
        <f t="shared" si="4"/>
        <v>40.109557026985343</v>
      </c>
      <c r="D28" s="17">
        <f t="shared" si="4"/>
        <v>182.85506517388541</v>
      </c>
    </row>
    <row r="29" spans="1:4" x14ac:dyDescent="0.25">
      <c r="A29" s="15" t="s">
        <v>42</v>
      </c>
      <c r="B29" s="16" t="s">
        <v>24</v>
      </c>
      <c r="C29" s="17">
        <f t="shared" si="4"/>
        <v>0</v>
      </c>
      <c r="D29" s="17">
        <f t="shared" si="4"/>
        <v>0</v>
      </c>
    </row>
    <row r="30" spans="1:4" ht="39" hidden="1" customHeight="1" x14ac:dyDescent="0.25">
      <c r="A30" s="11">
        <v>5</v>
      </c>
      <c r="B30" s="22" t="s">
        <v>43</v>
      </c>
      <c r="C30" s="14">
        <f>[54]Д4!X65</f>
        <v>254.58285807153638</v>
      </c>
      <c r="D30" s="14" t="s">
        <v>45</v>
      </c>
    </row>
    <row r="31" spans="1:4" s="24" customFormat="1" ht="24" customHeight="1" x14ac:dyDescent="0.25">
      <c r="A31" s="11" t="s">
        <v>189</v>
      </c>
      <c r="B31" s="12" t="s">
        <v>47</v>
      </c>
      <c r="C31" s="331">
        <f>[54]Д6_ГВ!W51</f>
        <v>2.9358139534883754</v>
      </c>
      <c r="D31" s="14" t="s">
        <v>45</v>
      </c>
    </row>
    <row r="32" spans="1:4" ht="24" customHeight="1" x14ac:dyDescent="0.25">
      <c r="A32" s="25" t="s">
        <v>46</v>
      </c>
      <c r="B32" s="12" t="s">
        <v>49</v>
      </c>
      <c r="C32" s="331">
        <f>'[54]Д8.1_ГВ_Катег'!Q53</f>
        <v>2.9358139534883754</v>
      </c>
      <c r="D32" s="14" t="s">
        <v>45</v>
      </c>
    </row>
    <row r="33" spans="1:4" ht="18.75" customHeight="1" x14ac:dyDescent="0.25">
      <c r="A33" s="334" t="s">
        <v>313</v>
      </c>
      <c r="B33" s="335"/>
      <c r="C33" s="335"/>
      <c r="D33" s="335"/>
    </row>
    <row r="34" spans="1:4" ht="69.75" customHeight="1" x14ac:dyDescent="0.25">
      <c r="A34" s="336" t="s">
        <v>4</v>
      </c>
      <c r="B34" s="338" t="s">
        <v>5</v>
      </c>
      <c r="C34" s="340" t="s">
        <v>75</v>
      </c>
      <c r="D34" s="341"/>
    </row>
    <row r="35" spans="1:4" x14ac:dyDescent="0.25">
      <c r="A35" s="337"/>
      <c r="B35" s="339"/>
      <c r="C35" s="10" t="s">
        <v>13</v>
      </c>
      <c r="D35" s="238" t="s">
        <v>286</v>
      </c>
    </row>
    <row r="36" spans="1:4" x14ac:dyDescent="0.25">
      <c r="A36" s="277">
        <v>1</v>
      </c>
      <c r="B36" s="10">
        <v>2</v>
      </c>
      <c r="C36" s="10">
        <v>3</v>
      </c>
      <c r="D36" s="10">
        <v>4</v>
      </c>
    </row>
    <row r="37" spans="1:4" ht="25.5" x14ac:dyDescent="0.25">
      <c r="A37" s="236" t="s">
        <v>48</v>
      </c>
      <c r="B37" s="12" t="s">
        <v>287</v>
      </c>
      <c r="C37" s="331">
        <f>'[54]Д8.1_ГВ_Катег'!Q53</f>
        <v>2.9358139534883754</v>
      </c>
      <c r="D37" s="14" t="s">
        <v>45</v>
      </c>
    </row>
    <row r="38" spans="1:4" ht="18.75" customHeight="1" x14ac:dyDescent="0.25">
      <c r="A38" s="242" t="s">
        <v>50</v>
      </c>
      <c r="B38" s="243" t="s">
        <v>288</v>
      </c>
      <c r="C38" s="332">
        <f>[54]м3!P44</f>
        <v>64.1173310519777</v>
      </c>
      <c r="D38" s="246" t="s">
        <v>77</v>
      </c>
    </row>
    <row r="39" spans="1:4" s="32" customFormat="1" ht="17.25" customHeight="1" x14ac:dyDescent="0.3">
      <c r="A39" s="247">
        <v>9</v>
      </c>
      <c r="B39" s="16" t="s">
        <v>289</v>
      </c>
      <c r="C39" s="332" t="s">
        <v>77</v>
      </c>
      <c r="D39" s="248">
        <v>11.44</v>
      </c>
    </row>
    <row r="40" spans="1:4" ht="25.5" customHeight="1" x14ac:dyDescent="0.25">
      <c r="A40" s="249">
        <v>10</v>
      </c>
      <c r="B40" s="12" t="s">
        <v>290</v>
      </c>
      <c r="C40" s="251">
        <f>C41+C44</f>
        <v>9.11883534796719</v>
      </c>
      <c r="D40" s="250">
        <f>C40*1000/$C$38</f>
        <v>142.22106875557353</v>
      </c>
    </row>
    <row r="41" spans="1:4" s="255" customFormat="1" ht="16.5" customHeight="1" x14ac:dyDescent="0.25">
      <c r="A41" s="252" t="s">
        <v>301</v>
      </c>
      <c r="B41" s="16" t="s">
        <v>292</v>
      </c>
      <c r="C41" s="253">
        <f>C42+C43</f>
        <v>8.3853330807325648</v>
      </c>
      <c r="D41" s="333">
        <f>C41*1000/$C$38</f>
        <v>130.78106875557353</v>
      </c>
    </row>
    <row r="42" spans="1:4" s="255" customFormat="1" ht="16.5" customHeight="1" x14ac:dyDescent="0.25">
      <c r="A42" s="252" t="s">
        <v>302</v>
      </c>
      <c r="B42" s="256" t="s">
        <v>33</v>
      </c>
      <c r="C42" s="253">
        <f>D26*$C$37/1000</f>
        <v>7.848504628929045</v>
      </c>
      <c r="D42" s="333">
        <f>C42*1000/$C$38</f>
        <v>122.40847365537617</v>
      </c>
    </row>
    <row r="43" spans="1:4" s="255" customFormat="1" ht="16.5" customHeight="1" x14ac:dyDescent="0.25">
      <c r="A43" s="252" t="s">
        <v>303</v>
      </c>
      <c r="B43" s="256" t="s">
        <v>22</v>
      </c>
      <c r="C43" s="253">
        <f>D28*$C$37/1000</f>
        <v>0.53682845180351912</v>
      </c>
      <c r="D43" s="333">
        <f>C43*1000/$C$38</f>
        <v>8.3725951001973371</v>
      </c>
    </row>
    <row r="44" spans="1:4" s="255" customFormat="1" ht="19.5" customHeight="1" x14ac:dyDescent="0.25">
      <c r="A44" s="258" t="s">
        <v>304</v>
      </c>
      <c r="B44" s="16" t="s">
        <v>296</v>
      </c>
      <c r="C44" s="253">
        <f>D39*C38/1000</f>
        <v>0.73350226723462486</v>
      </c>
      <c r="D44" s="333">
        <f>C44*1000/$C$38</f>
        <v>11.44</v>
      </c>
    </row>
    <row r="45" spans="1:4" ht="31.5" x14ac:dyDescent="0.25">
      <c r="A45" s="260">
        <v>11</v>
      </c>
      <c r="B45" s="261" t="s">
        <v>314</v>
      </c>
      <c r="C45" s="265" t="s">
        <v>169</v>
      </c>
      <c r="D45" s="264">
        <f>D40*1.2</f>
        <v>170.66528250668821</v>
      </c>
    </row>
    <row r="46" spans="1:4" x14ac:dyDescent="0.25">
      <c r="A46" s="266"/>
    </row>
    <row r="47" spans="1:4" x14ac:dyDescent="0.25">
      <c r="A47" s="266"/>
    </row>
    <row r="48" spans="1:4" ht="16.5" x14ac:dyDescent="0.25">
      <c r="A48" s="274"/>
      <c r="B48" s="280" t="s">
        <v>61</v>
      </c>
      <c r="C48" s="55" t="s">
        <v>78</v>
      </c>
      <c r="D48" s="38"/>
    </row>
    <row r="49" spans="1:4" x14ac:dyDescent="0.25">
      <c r="A49" s="274"/>
      <c r="B49" s="275"/>
      <c r="C49" s="38"/>
      <c r="D49" s="38"/>
    </row>
    <row r="52" spans="1:4" x14ac:dyDescent="0.25">
      <c r="B52" s="36"/>
      <c r="C52" s="39"/>
      <c r="D52" s="39"/>
    </row>
    <row r="53" spans="1:4" x14ac:dyDescent="0.25">
      <c r="B53" s="39"/>
      <c r="C53" s="39"/>
      <c r="D53" s="39"/>
    </row>
    <row r="54" spans="1:4" x14ac:dyDescent="0.25">
      <c r="B54" s="39"/>
      <c r="C54" s="39"/>
      <c r="D54" s="39"/>
    </row>
    <row r="55" spans="1:4" x14ac:dyDescent="0.25">
      <c r="B55" s="39"/>
      <c r="C55" s="39"/>
      <c r="D55" s="39"/>
    </row>
    <row r="56" spans="1:4" x14ac:dyDescent="0.25">
      <c r="B56" s="36"/>
      <c r="C56" s="39"/>
      <c r="D56" s="39"/>
    </row>
    <row r="57" spans="1:4" x14ac:dyDescent="0.25">
      <c r="B57" s="39"/>
      <c r="C57" s="39"/>
      <c r="D57" s="39"/>
    </row>
  </sheetData>
  <mergeCells count="12">
    <mergeCell ref="A33:D33"/>
    <mergeCell ref="A34:A35"/>
    <mergeCell ref="B34:B35"/>
    <mergeCell ref="C34:D34"/>
    <mergeCell ref="C1:D1"/>
    <mergeCell ref="B2:D2"/>
    <mergeCell ref="B3:D3"/>
    <mergeCell ref="B4:D4"/>
    <mergeCell ref="A6:D6"/>
    <mergeCell ref="A7:A8"/>
    <mergeCell ref="B7:B8"/>
    <mergeCell ref="C7:D7"/>
  </mergeCells>
  <conditionalFormatting sqref="C10:D15 D16:D19 C20:D20 C25:D32">
    <cfRule type="expression" dxfId="170" priority="9">
      <formula>C10="ПОМИЛКА"</formula>
    </cfRule>
  </conditionalFormatting>
  <conditionalFormatting sqref="C16:C19">
    <cfRule type="expression" dxfId="169" priority="8">
      <formula>C16="ПОМИЛКА"</formula>
    </cfRule>
  </conditionalFormatting>
  <conditionalFormatting sqref="C21:D24">
    <cfRule type="expression" dxfId="168" priority="7">
      <formula>C21="ПОМИЛКА"</formula>
    </cfRule>
  </conditionalFormatting>
  <conditionalFormatting sqref="D37">
    <cfRule type="expression" dxfId="167" priority="6">
      <formula>D37="ПОМИЛКА"</formula>
    </cfRule>
  </conditionalFormatting>
  <conditionalFormatting sqref="D38">
    <cfRule type="expression" dxfId="166" priority="5">
      <formula>D38="ПОМИЛКА"</formula>
    </cfRule>
  </conditionalFormatting>
  <conditionalFormatting sqref="D38">
    <cfRule type="expression" dxfId="165" priority="4">
      <formula>D38="ПОМИЛКА"</formula>
    </cfRule>
  </conditionalFormatting>
  <conditionalFormatting sqref="C39">
    <cfRule type="expression" dxfId="164" priority="3">
      <formula>C39="ПОМИЛКА"</formula>
    </cfRule>
  </conditionalFormatting>
  <conditionalFormatting sqref="C39">
    <cfRule type="expression" dxfId="163" priority="2">
      <formula>C39="ПОМИЛКА"</formula>
    </cfRule>
  </conditionalFormatting>
  <conditionalFormatting sqref="C45:D45">
    <cfRule type="expression" dxfId="162" priority="1">
      <formula>C45="ПОМИЛКА"</formula>
    </cfRule>
  </conditionalFormatting>
  <printOptions horizontalCentered="1"/>
  <pageMargins left="0.55118110236220474" right="0.19685039370078741" top="0.55118110236220474" bottom="0" header="0.31496062992125984" footer="0.31496062992125984"/>
  <pageSetup paperSize="9" scale="82" orientation="portrait" blackAndWhite="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0D4F916D-224A-47E9-971A-FC68DB35DD03}">
            <xm:f>'\Users\golubchenko.anna\Downloads\[ФІНІШ Тариф 2021_постанова 869_01.10.2021 покупка 1306,09(надіслано).xlsx]Д9.2_ГВ'!#REF!="ПОМИЛКА"</xm:f>
            <x14:dxf>
              <fill>
                <patternFill>
                  <bgColor rgb="FFFF0000"/>
                </patternFill>
              </fill>
            </x14:dxf>
          </x14:cfRule>
          <xm:sqref>C49:D49 D48</xm:sqref>
        </x14:conditionalFormatting>
        <x14:conditionalFormatting xmlns:xm="http://schemas.microsoft.com/office/excel/2006/main">
          <x14:cfRule type="expression" priority="11" id="{FDA0114E-EA27-4731-BC85-5AFC576D98FC}">
            <xm:f>'\Users\golubchenko.anna\Downloads\[ФІНІШ Тариф 2021_постанова 869_01.10.2021 покупка 1306,09(надіслано).xlsx]Д9.3_ГВ'!#REF!="ПОМИЛКА"</xm:f>
            <x14:dxf>
              <fill>
                <patternFill>
                  <bgColor rgb="FFFF0000"/>
                </patternFill>
              </fill>
            </x14:dxf>
          </x14:cfRule>
          <xm:sqref>C40:D44 C37:C38 D39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N58"/>
  <sheetViews>
    <sheetView topLeftCell="A34" zoomScale="115" zoomScaleNormal="115" workbookViewId="0">
      <selection activeCell="H46" sqref="H46"/>
    </sheetView>
  </sheetViews>
  <sheetFormatPr defaultColWidth="9.140625" defaultRowHeight="15" x14ac:dyDescent="0.25"/>
  <cols>
    <col min="1" max="1" width="5.5703125" style="121" customWidth="1"/>
    <col min="2" max="2" width="40.85546875" style="57" customWidth="1"/>
    <col min="3" max="3" width="9.140625" style="57"/>
    <col min="4" max="4" width="13.5703125" style="57" customWidth="1"/>
    <col min="5" max="8" width="15.7109375" style="57" customWidth="1"/>
    <col min="9" max="13" width="13.140625" style="57" bestFit="1" customWidth="1"/>
    <col min="14" max="14" width="2.42578125" style="57" customWidth="1"/>
    <col min="15" max="15" width="2.85546875" style="57" customWidth="1"/>
    <col min="16" max="16384" width="9.140625" style="57"/>
  </cols>
  <sheetData>
    <row r="1" spans="1:8" ht="54.75" customHeight="1" x14ac:dyDescent="0.25">
      <c r="A1" s="56"/>
      <c r="C1" s="58"/>
      <c r="D1" s="58"/>
      <c r="E1" s="375" t="s">
        <v>80</v>
      </c>
      <c r="F1" s="375"/>
      <c r="G1" s="375"/>
      <c r="H1" s="375"/>
    </row>
    <row r="2" spans="1:8" ht="16.5" customHeight="1" x14ac:dyDescent="0.25">
      <c r="A2" s="59"/>
      <c r="B2" s="58"/>
      <c r="C2" s="58"/>
      <c r="D2" s="58"/>
      <c r="E2" s="60"/>
      <c r="F2" s="60"/>
      <c r="G2" s="60"/>
    </row>
    <row r="3" spans="1:8" ht="33" customHeight="1" x14ac:dyDescent="0.25">
      <c r="A3" s="436" t="s">
        <v>148</v>
      </c>
      <c r="B3" s="436"/>
      <c r="C3" s="436"/>
      <c r="D3" s="436"/>
      <c r="E3" s="436"/>
      <c r="F3" s="436"/>
      <c r="G3" s="436"/>
      <c r="H3" s="436"/>
    </row>
    <row r="4" spans="1:8" x14ac:dyDescent="0.25">
      <c r="A4" s="450" t="str">
        <f>'[54]1_Елементи витрат'!A3</f>
        <v>КПТМ "Черкаситеплокомуненерго"</v>
      </c>
      <c r="B4" s="450"/>
      <c r="C4" s="450"/>
      <c r="D4" s="450"/>
      <c r="E4" s="450"/>
      <c r="F4" s="450"/>
      <c r="G4" s="450"/>
      <c r="H4" s="450"/>
    </row>
    <row r="5" spans="1:8" x14ac:dyDescent="0.25">
      <c r="A5" s="451" t="s">
        <v>2</v>
      </c>
      <c r="B5" s="451"/>
      <c r="C5" s="451"/>
      <c r="D5" s="451"/>
      <c r="E5" s="451"/>
      <c r="F5" s="451"/>
      <c r="G5" s="451"/>
      <c r="H5" s="451"/>
    </row>
    <row r="6" spans="1:8" x14ac:dyDescent="0.25">
      <c r="A6" s="59"/>
      <c r="B6" s="58"/>
      <c r="C6" s="58"/>
      <c r="D6" s="58"/>
      <c r="E6" s="143"/>
      <c r="F6" s="143"/>
      <c r="G6" s="143"/>
      <c r="H6" s="126" t="s">
        <v>82</v>
      </c>
    </row>
    <row r="7" spans="1:8" x14ac:dyDescent="0.25">
      <c r="A7" s="452" t="s">
        <v>4</v>
      </c>
      <c r="B7" s="454" t="s">
        <v>83</v>
      </c>
      <c r="C7" s="454" t="s">
        <v>6</v>
      </c>
      <c r="D7" s="456" t="s">
        <v>84</v>
      </c>
      <c r="E7" s="470" t="s">
        <v>8</v>
      </c>
      <c r="F7" s="471"/>
      <c r="G7" s="471"/>
      <c r="H7" s="471"/>
    </row>
    <row r="8" spans="1:8" ht="97.5" customHeight="1" x14ac:dyDescent="0.25">
      <c r="A8" s="467"/>
      <c r="B8" s="468"/>
      <c r="C8" s="468"/>
      <c r="D8" s="469"/>
      <c r="E8" s="445" t="s">
        <v>85</v>
      </c>
      <c r="F8" s="446"/>
      <c r="G8" s="445" t="s">
        <v>149</v>
      </c>
      <c r="H8" s="446"/>
    </row>
    <row r="9" spans="1:8" ht="36" customHeight="1" x14ac:dyDescent="0.25">
      <c r="A9" s="453"/>
      <c r="B9" s="455"/>
      <c r="C9" s="455"/>
      <c r="D9" s="457"/>
      <c r="E9" s="127" t="s">
        <v>11</v>
      </c>
      <c r="F9" s="127" t="s">
        <v>87</v>
      </c>
      <c r="G9" s="127" t="s">
        <v>11</v>
      </c>
      <c r="H9" s="127" t="s">
        <v>87</v>
      </c>
    </row>
    <row r="10" spans="1:8" s="71" customFormat="1" x14ac:dyDescent="0.25">
      <c r="A10" s="63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5">
        <v>7</v>
      </c>
      <c r="H10" s="65">
        <v>8</v>
      </c>
    </row>
    <row r="11" spans="1:8" s="71" customFormat="1" ht="62.25" customHeight="1" x14ac:dyDescent="0.25">
      <c r="A11" s="67" t="s">
        <v>88</v>
      </c>
      <c r="B11" s="68" t="s">
        <v>89</v>
      </c>
      <c r="C11" s="69" t="s">
        <v>90</v>
      </c>
      <c r="D11" s="70">
        <f>[54]Д4!T65</f>
        <v>29438.112506721831</v>
      </c>
      <c r="E11" s="70">
        <f t="shared" ref="E11:H11" si="0">$D$11</f>
        <v>29438.112506721831</v>
      </c>
      <c r="F11" s="70">
        <f t="shared" si="0"/>
        <v>29438.112506721831</v>
      </c>
      <c r="G11" s="70">
        <f t="shared" si="0"/>
        <v>29438.112506721831</v>
      </c>
      <c r="H11" s="70">
        <f t="shared" si="0"/>
        <v>29438.112506721831</v>
      </c>
    </row>
    <row r="12" spans="1:8" ht="24" x14ac:dyDescent="0.25">
      <c r="A12" s="67" t="s">
        <v>91</v>
      </c>
      <c r="B12" s="72" t="s">
        <v>92</v>
      </c>
      <c r="C12" s="69" t="s">
        <v>90</v>
      </c>
      <c r="D12" s="70">
        <f>[54]Д2!F84</f>
        <v>26182.409314651868</v>
      </c>
      <c r="E12" s="70">
        <f t="shared" ref="E12:H12" si="1">$D$12</f>
        <v>26182.409314651868</v>
      </c>
      <c r="F12" s="70">
        <f t="shared" si="1"/>
        <v>26182.409314651868</v>
      </c>
      <c r="G12" s="70">
        <f t="shared" si="1"/>
        <v>26182.409314651868</v>
      </c>
      <c r="H12" s="70">
        <f t="shared" si="1"/>
        <v>26182.409314651868</v>
      </c>
    </row>
    <row r="13" spans="1:8" s="93" customFormat="1" ht="24" x14ac:dyDescent="0.25">
      <c r="A13" s="86" t="s">
        <v>93</v>
      </c>
      <c r="B13" s="87" t="s">
        <v>150</v>
      </c>
      <c r="C13" s="88" t="s">
        <v>95</v>
      </c>
      <c r="D13" s="144">
        <f>[54]Д2!F100</f>
        <v>13.319512172052271</v>
      </c>
      <c r="E13" s="144">
        <f>$D$13</f>
        <v>13.319512172052271</v>
      </c>
      <c r="F13" s="144">
        <f t="shared" ref="F13:H13" si="2">$D$13</f>
        <v>13.319512172052271</v>
      </c>
      <c r="G13" s="144">
        <f t="shared" si="2"/>
        <v>13.319512172052271</v>
      </c>
      <c r="H13" s="144">
        <f t="shared" si="2"/>
        <v>13.319512172052271</v>
      </c>
    </row>
    <row r="14" spans="1:8" s="93" customFormat="1" ht="36" x14ac:dyDescent="0.25">
      <c r="A14" s="78" t="s">
        <v>96</v>
      </c>
      <c r="B14" s="79" t="s">
        <v>97</v>
      </c>
      <c r="C14" s="80" t="s">
        <v>95</v>
      </c>
      <c r="D14" s="81">
        <f>E14+G14</f>
        <v>13.047474650608528</v>
      </c>
      <c r="E14" s="81">
        <f>[54]Тран!$G$21</f>
        <v>1.5958853089473533</v>
      </c>
      <c r="F14" s="81">
        <f>[54]Тран!$G$21</f>
        <v>1.5958853089473533</v>
      </c>
      <c r="G14" s="145">
        <f>[54]Тран!$G$20</f>
        <v>11.451589341661174</v>
      </c>
      <c r="H14" s="145">
        <f>[54]Тран!$G$20</f>
        <v>11.451589341661174</v>
      </c>
    </row>
    <row r="15" spans="1:8" s="77" customFormat="1" ht="36" x14ac:dyDescent="0.25">
      <c r="A15" s="78" t="s">
        <v>98</v>
      </c>
      <c r="B15" s="79" t="s">
        <v>99</v>
      </c>
      <c r="C15" s="80" t="s">
        <v>95</v>
      </c>
      <c r="D15" s="81">
        <f>E15+F15+G15+H15</f>
        <v>13.047474650608528</v>
      </c>
      <c r="E15" s="145">
        <f>[54]Постач!$G$15</f>
        <v>1.4493000747614204</v>
      </c>
      <c r="F15" s="145">
        <f>[54]Постач!$G$16</f>
        <v>0.14658523418593278</v>
      </c>
      <c r="G15" s="81">
        <f>[54]Постач!$G$18</f>
        <v>11.316750131003436</v>
      </c>
      <c r="H15" s="81">
        <f>[54]Постач!$G$19</f>
        <v>0.13483921065773785</v>
      </c>
    </row>
    <row r="16" spans="1:8" ht="14.45" customHeight="1" x14ac:dyDescent="0.25">
      <c r="A16" s="423" t="s">
        <v>100</v>
      </c>
      <c r="B16" s="424"/>
      <c r="C16" s="424"/>
      <c r="D16" s="424"/>
      <c r="E16" s="424"/>
      <c r="F16" s="424"/>
      <c r="G16" s="424"/>
      <c r="H16" s="424"/>
    </row>
    <row r="17" spans="1:13" ht="30" customHeight="1" x14ac:dyDescent="0.25">
      <c r="A17" s="69">
        <v>4</v>
      </c>
      <c r="B17" s="82" t="s">
        <v>101</v>
      </c>
      <c r="C17" s="83" t="s">
        <v>102</v>
      </c>
      <c r="D17" s="84">
        <f>[54]Д11!C11+[54]Д11!C16</f>
        <v>79389.434370882736</v>
      </c>
      <c r="E17" s="84">
        <f t="shared" ref="E17:H17" si="3">$D$17</f>
        <v>79389.434370882736</v>
      </c>
      <c r="F17" s="84">
        <f t="shared" si="3"/>
        <v>79389.434370882736</v>
      </c>
      <c r="G17" s="84">
        <f t="shared" si="3"/>
        <v>79389.434370882736</v>
      </c>
      <c r="H17" s="84">
        <f t="shared" si="3"/>
        <v>79389.434370882736</v>
      </c>
    </row>
    <row r="18" spans="1:13" x14ac:dyDescent="0.25">
      <c r="A18" s="69">
        <v>5</v>
      </c>
      <c r="B18" s="82" t="s">
        <v>103</v>
      </c>
      <c r="C18" s="83" t="s">
        <v>102</v>
      </c>
      <c r="D18" s="84">
        <f>[54]Д4!T11</f>
        <v>583.12567458557066</v>
      </c>
      <c r="E18" s="84">
        <f t="shared" ref="E18:H18" si="4">$D$18</f>
        <v>583.12567458557066</v>
      </c>
      <c r="F18" s="84">
        <f t="shared" si="4"/>
        <v>583.12567458557066</v>
      </c>
      <c r="G18" s="84">
        <f t="shared" si="4"/>
        <v>583.12567458557066</v>
      </c>
      <c r="H18" s="84">
        <f t="shared" si="4"/>
        <v>583.12567458557066</v>
      </c>
    </row>
    <row r="19" spans="1:13" x14ac:dyDescent="0.25">
      <c r="A19" s="69">
        <v>6</v>
      </c>
      <c r="B19" s="82" t="s">
        <v>104</v>
      </c>
      <c r="C19" s="83" t="s">
        <v>102</v>
      </c>
      <c r="D19" s="84">
        <f>[54]Д4!T50</f>
        <v>2016.390063357434</v>
      </c>
      <c r="E19" s="84">
        <f t="shared" ref="E19:H19" si="5">$D$19</f>
        <v>2016.390063357434</v>
      </c>
      <c r="F19" s="84">
        <f t="shared" si="5"/>
        <v>2016.390063357434</v>
      </c>
      <c r="G19" s="84">
        <f t="shared" si="5"/>
        <v>2016.390063357434</v>
      </c>
      <c r="H19" s="84">
        <f t="shared" si="5"/>
        <v>2016.390063357434</v>
      </c>
    </row>
    <row r="20" spans="1:13" ht="36" x14ac:dyDescent="0.25">
      <c r="A20" s="69">
        <v>7</v>
      </c>
      <c r="B20" s="82" t="s">
        <v>105</v>
      </c>
      <c r="C20" s="83" t="s">
        <v>102</v>
      </c>
      <c r="D20" s="84">
        <f>[54]Д4!T47</f>
        <v>0</v>
      </c>
      <c r="E20" s="84">
        <f>$D$20</f>
        <v>0</v>
      </c>
      <c r="F20" s="84">
        <f t="shared" ref="F20:H20" si="6">$D$20</f>
        <v>0</v>
      </c>
      <c r="G20" s="84">
        <f t="shared" si="6"/>
        <v>0</v>
      </c>
      <c r="H20" s="84">
        <f t="shared" si="6"/>
        <v>0</v>
      </c>
    </row>
    <row r="21" spans="1:13" x14ac:dyDescent="0.25">
      <c r="A21" s="69">
        <v>8</v>
      </c>
      <c r="B21" s="68" t="s">
        <v>106</v>
      </c>
      <c r="C21" s="69" t="s">
        <v>102</v>
      </c>
      <c r="D21" s="70">
        <f>D17+D18+D19+D20</f>
        <v>81988.950108825738</v>
      </c>
      <c r="E21" s="70">
        <f t="shared" ref="E21:H21" si="7">E17+E18+E19+E20</f>
        <v>81988.950108825738</v>
      </c>
      <c r="F21" s="70">
        <f t="shared" si="7"/>
        <v>81988.950108825738</v>
      </c>
      <c r="G21" s="70">
        <f t="shared" si="7"/>
        <v>81988.950108825738</v>
      </c>
      <c r="H21" s="70">
        <f t="shared" si="7"/>
        <v>81988.950108825738</v>
      </c>
    </row>
    <row r="22" spans="1:13" ht="24" x14ac:dyDescent="0.25">
      <c r="A22" s="69">
        <v>9</v>
      </c>
      <c r="B22" s="72" t="s">
        <v>107</v>
      </c>
      <c r="C22" s="69" t="s">
        <v>14</v>
      </c>
      <c r="D22" s="70">
        <f>ROUND(D21/D11*1000,2)</f>
        <v>2785.13</v>
      </c>
      <c r="E22" s="70">
        <f t="shared" ref="E22:H22" si="8">ROUND(E21/E11*1000,2)</f>
        <v>2785.13</v>
      </c>
      <c r="F22" s="70">
        <f t="shared" si="8"/>
        <v>2785.13</v>
      </c>
      <c r="G22" s="70">
        <f t="shared" si="8"/>
        <v>2785.13</v>
      </c>
      <c r="H22" s="70">
        <f t="shared" si="8"/>
        <v>2785.13</v>
      </c>
    </row>
    <row r="23" spans="1:13" ht="14.45" customHeight="1" x14ac:dyDescent="0.25">
      <c r="A23" s="460" t="s">
        <v>108</v>
      </c>
      <c r="B23" s="461"/>
      <c r="C23" s="461"/>
      <c r="D23" s="461"/>
      <c r="E23" s="461"/>
      <c r="F23" s="461"/>
      <c r="G23" s="461"/>
      <c r="H23" s="461"/>
    </row>
    <row r="24" spans="1:13" ht="24" x14ac:dyDescent="0.25">
      <c r="A24" s="67" t="s">
        <v>59</v>
      </c>
      <c r="B24" s="72" t="s">
        <v>109</v>
      </c>
      <c r="C24" s="69" t="s">
        <v>13</v>
      </c>
      <c r="D24" s="70">
        <f>[54]Д4!T56-D21</f>
        <v>9622.7301879373845</v>
      </c>
      <c r="E24" s="70">
        <f t="shared" ref="E24:H24" si="9">$D$24</f>
        <v>9622.7301879373845</v>
      </c>
      <c r="F24" s="70">
        <f t="shared" si="9"/>
        <v>9622.7301879373845</v>
      </c>
      <c r="G24" s="70">
        <f t="shared" si="9"/>
        <v>9622.7301879373845</v>
      </c>
      <c r="H24" s="70">
        <f t="shared" si="9"/>
        <v>9622.7301879373845</v>
      </c>
    </row>
    <row r="25" spans="1:13" x14ac:dyDescent="0.25">
      <c r="A25" s="67" t="s">
        <v>110</v>
      </c>
      <c r="B25" s="72" t="s">
        <v>111</v>
      </c>
      <c r="C25" s="69" t="s">
        <v>13</v>
      </c>
      <c r="D25" s="70">
        <f>[54]Д4!T57</f>
        <v>0</v>
      </c>
      <c r="E25" s="70">
        <f t="shared" ref="E25:H25" si="10">$D$25</f>
        <v>0</v>
      </c>
      <c r="F25" s="70">
        <f t="shared" si="10"/>
        <v>0</v>
      </c>
      <c r="G25" s="70">
        <f t="shared" si="10"/>
        <v>0</v>
      </c>
      <c r="H25" s="70">
        <f t="shared" si="10"/>
        <v>0</v>
      </c>
    </row>
    <row r="26" spans="1:13" ht="24" x14ac:dyDescent="0.25">
      <c r="A26" s="67" t="s">
        <v>112</v>
      </c>
      <c r="B26" s="72" t="s">
        <v>113</v>
      </c>
      <c r="C26" s="69" t="s">
        <v>13</v>
      </c>
      <c r="D26" s="70">
        <f>[54]Д4!T59</f>
        <v>5795.7771752377103</v>
      </c>
      <c r="E26" s="70">
        <f t="shared" ref="E26:H26" si="11">$D$26</f>
        <v>5795.7771752377103</v>
      </c>
      <c r="F26" s="70">
        <f t="shared" si="11"/>
        <v>5795.7771752377103</v>
      </c>
      <c r="G26" s="70">
        <f t="shared" si="11"/>
        <v>5795.7771752377103</v>
      </c>
      <c r="H26" s="70">
        <f t="shared" si="11"/>
        <v>5795.7771752377103</v>
      </c>
    </row>
    <row r="27" spans="1:13" x14ac:dyDescent="0.25">
      <c r="A27" s="67" t="s">
        <v>114</v>
      </c>
      <c r="B27" s="85" t="s">
        <v>115</v>
      </c>
      <c r="C27" s="69" t="s">
        <v>13</v>
      </c>
      <c r="D27" s="70">
        <f>[54]Д4!T58</f>
        <v>0</v>
      </c>
      <c r="E27" s="70">
        <f t="shared" ref="E27:H27" si="12">$D$27</f>
        <v>0</v>
      </c>
      <c r="F27" s="70">
        <f t="shared" si="12"/>
        <v>0</v>
      </c>
      <c r="G27" s="70">
        <f t="shared" si="12"/>
        <v>0</v>
      </c>
      <c r="H27" s="70">
        <f t="shared" si="12"/>
        <v>0</v>
      </c>
    </row>
    <row r="28" spans="1:13" s="93" customFormat="1" ht="36" x14ac:dyDescent="0.25">
      <c r="A28" s="86" t="s">
        <v>116</v>
      </c>
      <c r="B28" s="87" t="s">
        <v>117</v>
      </c>
      <c r="C28" s="88" t="s">
        <v>118</v>
      </c>
      <c r="D28" s="89">
        <f>IFERROR(SUM(D24:D27)/D13/12*1000,0)</f>
        <v>96465.666084522294</v>
      </c>
      <c r="E28" s="89">
        <f t="shared" ref="E28:H28" si="13">IFERROR(SUM(E24:E27)/E13/12*1000,0)</f>
        <v>96465.666084522294</v>
      </c>
      <c r="F28" s="89">
        <f t="shared" si="13"/>
        <v>96465.666084522294</v>
      </c>
      <c r="G28" s="89">
        <f t="shared" si="13"/>
        <v>96465.666084522294</v>
      </c>
      <c r="H28" s="89">
        <f t="shared" si="13"/>
        <v>96465.666084522294</v>
      </c>
      <c r="I28" s="90">
        <f>D28*1.2</f>
        <v>115758.79930142676</v>
      </c>
      <c r="J28" s="90">
        <f>E28*1.2</f>
        <v>115758.79930142676</v>
      </c>
      <c r="K28" s="90">
        <f>F28*1.2</f>
        <v>115758.79930142676</v>
      </c>
      <c r="L28" s="90">
        <f>G28*1.2</f>
        <v>115758.79930142676</v>
      </c>
      <c r="M28" s="90">
        <f>H28*1.2</f>
        <v>115758.79930142676</v>
      </c>
    </row>
    <row r="29" spans="1:13" ht="14.45" customHeight="1" x14ac:dyDescent="0.25">
      <c r="A29" s="423" t="s">
        <v>119</v>
      </c>
      <c r="B29" s="424"/>
      <c r="C29" s="424"/>
      <c r="D29" s="424"/>
      <c r="E29" s="424"/>
      <c r="F29" s="424"/>
      <c r="G29" s="424"/>
      <c r="H29" s="424"/>
      <c r="J29" s="92"/>
      <c r="K29" s="92"/>
      <c r="L29" s="92"/>
      <c r="M29" s="92"/>
    </row>
    <row r="30" spans="1:13" ht="24" x14ac:dyDescent="0.25">
      <c r="A30" s="67" t="s">
        <v>120</v>
      </c>
      <c r="B30" s="72" t="s">
        <v>121</v>
      </c>
      <c r="C30" s="69" t="s">
        <v>13</v>
      </c>
      <c r="D30" s="70">
        <f>E30+G30</f>
        <v>13509.055546714821</v>
      </c>
      <c r="E30" s="70">
        <f>[54]Д6_ЦТП_ТЕ!S40</f>
        <v>1737.0208538601823</v>
      </c>
      <c r="F30" s="70">
        <f>E30</f>
        <v>1737.0208538601823</v>
      </c>
      <c r="G30" s="89">
        <f>[54]Д6_ТЕ!$S$40</f>
        <v>11772.034692854639</v>
      </c>
      <c r="H30" s="89">
        <f>[54]Д6_ТЕ!$S$40</f>
        <v>11772.034692854639</v>
      </c>
      <c r="J30" s="92"/>
      <c r="K30" s="92"/>
      <c r="L30" s="92"/>
      <c r="M30" s="92"/>
    </row>
    <row r="31" spans="1:13" x14ac:dyDescent="0.25">
      <c r="A31" s="67" t="s">
        <v>122</v>
      </c>
      <c r="B31" s="72" t="s">
        <v>111</v>
      </c>
      <c r="C31" s="69" t="s">
        <v>13</v>
      </c>
      <c r="D31" s="70">
        <f t="shared" ref="D31:D33" si="14">E31+G31</f>
        <v>0</v>
      </c>
      <c r="E31" s="70">
        <f>[54]Д6_ЦТП_ТЕ!S41</f>
        <v>0</v>
      </c>
      <c r="F31" s="70">
        <f t="shared" ref="F31:F33" si="15">E31</f>
        <v>0</v>
      </c>
      <c r="G31" s="89">
        <f>[54]Д6_ТЕ!$S$41</f>
        <v>0</v>
      </c>
      <c r="H31" s="89">
        <f>[54]Д6_ТЕ!$S$41</f>
        <v>0</v>
      </c>
      <c r="J31" s="92"/>
      <c r="K31" s="92"/>
      <c r="L31" s="92"/>
      <c r="M31" s="92"/>
    </row>
    <row r="32" spans="1:13" ht="24" x14ac:dyDescent="0.25">
      <c r="A32" s="67" t="s">
        <v>123</v>
      </c>
      <c r="B32" s="72" t="s">
        <v>124</v>
      </c>
      <c r="C32" s="69" t="s">
        <v>13</v>
      </c>
      <c r="D32" s="70">
        <f t="shared" si="14"/>
        <v>557.2630027971112</v>
      </c>
      <c r="E32" s="70">
        <f>[54]Д6_ЦТП_ТЕ!S43</f>
        <v>26.158483434166147</v>
      </c>
      <c r="F32" s="70">
        <f t="shared" si="15"/>
        <v>26.158483434166147</v>
      </c>
      <c r="G32" s="89">
        <f>[54]Д6_ТЕ!$S$43</f>
        <v>531.1045193629451</v>
      </c>
      <c r="H32" s="89">
        <f>[54]Д6_ТЕ!$S$43</f>
        <v>531.1045193629451</v>
      </c>
      <c r="J32" s="92"/>
      <c r="K32" s="92"/>
      <c r="L32" s="92"/>
      <c r="M32" s="92"/>
    </row>
    <row r="33" spans="1:14" x14ac:dyDescent="0.25">
      <c r="A33" s="67" t="s">
        <v>125</v>
      </c>
      <c r="B33" s="72" t="s">
        <v>115</v>
      </c>
      <c r="C33" s="69" t="s">
        <v>13</v>
      </c>
      <c r="D33" s="70">
        <f t="shared" si="14"/>
        <v>0</v>
      </c>
      <c r="E33" s="70">
        <f>[54]Д6_ЦТП_ТЕ!S42</f>
        <v>0</v>
      </c>
      <c r="F33" s="70">
        <f t="shared" si="15"/>
        <v>0</v>
      </c>
      <c r="G33" s="89">
        <f>[54]Д6_ТЕ!$S$42</f>
        <v>0</v>
      </c>
      <c r="H33" s="89">
        <f>[54]Д6_ТЕ!$S$42</f>
        <v>0</v>
      </c>
      <c r="J33" s="92"/>
      <c r="K33" s="92"/>
      <c r="L33" s="92"/>
      <c r="M33" s="92"/>
    </row>
    <row r="34" spans="1:14" s="93" customFormat="1" ht="36" x14ac:dyDescent="0.25">
      <c r="A34" s="86" t="s">
        <v>126</v>
      </c>
      <c r="B34" s="87" t="s">
        <v>127</v>
      </c>
      <c r="C34" s="88" t="s">
        <v>118</v>
      </c>
      <c r="D34" s="89">
        <f>IFERROR(SUM(D30:D33)/D14/12*1000,0)</f>
        <v>89840.620031758939</v>
      </c>
      <c r="E34" s="89">
        <f>IFERROR(SUM(E30:E33)/E14/12*1000,0)</f>
        <v>92069.029407954062</v>
      </c>
      <c r="F34" s="89">
        <f>IFERROR(SUM(F30:F33)/F14/12*1000,0)</f>
        <v>92069.029407954062</v>
      </c>
      <c r="G34" s="89">
        <f t="shared" ref="G34" si="16">IFERROR(SUM(G30:G33)/G14/12*1000,0)</f>
        <v>89530.070493202555</v>
      </c>
      <c r="H34" s="89">
        <f t="shared" ref="H34" si="17">IFERROR(SUM(H30:H33)/H14/12*1000,0)</f>
        <v>89530.070493202555</v>
      </c>
      <c r="I34" s="90">
        <f>D34*1.2</f>
        <v>107808.74403811073</v>
      </c>
      <c r="J34" s="90">
        <f>E34*1.2</f>
        <v>110482.83528954488</v>
      </c>
      <c r="K34" s="90">
        <f>F34*1.2</f>
        <v>110482.83528954488</v>
      </c>
      <c r="L34" s="90">
        <f>G34*1.2</f>
        <v>107436.08459184306</v>
      </c>
      <c r="M34" s="90">
        <f>H34*1.2</f>
        <v>107436.08459184306</v>
      </c>
    </row>
    <row r="35" spans="1:14" ht="15" customHeight="1" x14ac:dyDescent="0.25">
      <c r="A35" s="462" t="s">
        <v>128</v>
      </c>
      <c r="B35" s="463"/>
      <c r="C35" s="463"/>
      <c r="D35" s="463"/>
      <c r="E35" s="463"/>
      <c r="F35" s="463"/>
      <c r="G35" s="463"/>
      <c r="H35" s="463"/>
      <c r="J35" s="92"/>
      <c r="K35" s="92"/>
      <c r="L35" s="92"/>
      <c r="M35" s="92"/>
    </row>
    <row r="36" spans="1:14" ht="24" x14ac:dyDescent="0.25">
      <c r="A36" s="67" t="s">
        <v>129</v>
      </c>
      <c r="B36" s="72" t="s">
        <v>130</v>
      </c>
      <c r="C36" s="69" t="s">
        <v>13</v>
      </c>
      <c r="D36" s="89">
        <f>E36+F36+G36+H36</f>
        <v>803.90098564623293</v>
      </c>
      <c r="E36" s="89">
        <f>'[54]Д9.3'!$F$22</f>
        <v>32.135750931948905</v>
      </c>
      <c r="F36" s="89">
        <f>'[54]Д9.3'!$H$22</f>
        <v>3.3574685655381122</v>
      </c>
      <c r="G36" s="89">
        <f>'[54]Д9.3'!J22</f>
        <v>759.08146255481915</v>
      </c>
      <c r="H36" s="89">
        <f>'[54]Д9.3'!L22</f>
        <v>9.3263035939268324</v>
      </c>
      <c r="J36" s="92"/>
      <c r="K36" s="92"/>
      <c r="L36" s="92"/>
      <c r="M36" s="92"/>
    </row>
    <row r="37" spans="1:14" x14ac:dyDescent="0.25">
      <c r="A37" s="67" t="s">
        <v>131</v>
      </c>
      <c r="B37" s="72" t="s">
        <v>111</v>
      </c>
      <c r="C37" s="69" t="s">
        <v>13</v>
      </c>
      <c r="D37" s="89">
        <f t="shared" ref="D37:D39" si="18">E37+F37+G37+H37</f>
        <v>0</v>
      </c>
      <c r="E37" s="89">
        <f>'[54]Д9.3'!$F$23</f>
        <v>0</v>
      </c>
      <c r="F37" s="89">
        <f>'[54]Д9.3'!$H$23</f>
        <v>0</v>
      </c>
      <c r="G37" s="89">
        <f>'[54]Д9.3'!J23</f>
        <v>0</v>
      </c>
      <c r="H37" s="89">
        <f>'[54]Д9.3'!L23</f>
        <v>0</v>
      </c>
      <c r="J37" s="92"/>
      <c r="K37" s="92"/>
      <c r="L37" s="92"/>
      <c r="M37" s="92"/>
    </row>
    <row r="38" spans="1:14" ht="24" x14ac:dyDescent="0.25">
      <c r="A38" s="67" t="s">
        <v>132</v>
      </c>
      <c r="B38" s="72" t="s">
        <v>133</v>
      </c>
      <c r="C38" s="69" t="s">
        <v>13</v>
      </c>
      <c r="D38" s="89">
        <f t="shared" si="18"/>
        <v>72.55651324706561</v>
      </c>
      <c r="E38" s="89">
        <f>'[54]Д9.3'!$F$24</f>
        <v>1.5675976064365322</v>
      </c>
      <c r="F38" s="89">
        <f>'[54]Д9.3'!$H$24</f>
        <v>5.279982967045882</v>
      </c>
      <c r="G38" s="89">
        <f>'[54]Д9.3'!J24</f>
        <v>37.028364027064349</v>
      </c>
      <c r="H38" s="89">
        <f>'[54]Д9.3'!L24</f>
        <v>28.680568646518847</v>
      </c>
      <c r="J38" s="92"/>
      <c r="K38" s="92"/>
      <c r="L38" s="92"/>
      <c r="M38" s="92"/>
    </row>
    <row r="39" spans="1:14" x14ac:dyDescent="0.25">
      <c r="A39" s="67" t="s">
        <v>134</v>
      </c>
      <c r="B39" s="72" t="s">
        <v>115</v>
      </c>
      <c r="C39" s="69" t="s">
        <v>13</v>
      </c>
      <c r="D39" s="89">
        <f t="shared" si="18"/>
        <v>0</v>
      </c>
      <c r="E39" s="89">
        <f>'[54]Д9.3'!$F$25</f>
        <v>0</v>
      </c>
      <c r="F39" s="89">
        <f>'[54]Д9.3'!$H$25</f>
        <v>0</v>
      </c>
      <c r="G39" s="89">
        <f>'[54]Д9.3'!J25</f>
        <v>0</v>
      </c>
      <c r="H39" s="89">
        <f>'[54]Д9.3'!L25</f>
        <v>0</v>
      </c>
      <c r="J39" s="92"/>
      <c r="K39" s="92"/>
      <c r="L39" s="92"/>
      <c r="M39" s="92"/>
    </row>
    <row r="40" spans="1:14" ht="36" x14ac:dyDescent="0.25">
      <c r="A40" s="67" t="s">
        <v>135</v>
      </c>
      <c r="B40" s="72" t="s">
        <v>136</v>
      </c>
      <c r="C40" s="69" t="s">
        <v>118</v>
      </c>
      <c r="D40" s="89">
        <f>(D36+D37+D38+D39)/12/D15*1000</f>
        <v>5597.8744441836034</v>
      </c>
      <c r="E40" s="89">
        <f t="shared" ref="E40:H40" si="19">(E36+E37+E38+E39)/12/E15*1000</f>
        <v>1937.9094965279237</v>
      </c>
      <c r="F40" s="89">
        <f>(F36+F37+F38+F39)/12/F15*1000</f>
        <v>4910.3692586276065</v>
      </c>
      <c r="G40" s="89">
        <f t="shared" si="19"/>
        <v>5862.3266203199109</v>
      </c>
      <c r="H40" s="89">
        <f t="shared" si="19"/>
        <v>23489.008411728781</v>
      </c>
      <c r="I40" s="90">
        <f>D40*1.2</f>
        <v>6717.449333020324</v>
      </c>
      <c r="J40" s="90">
        <f>E40*1.2</f>
        <v>2325.4913958335082</v>
      </c>
      <c r="K40" s="90">
        <f>F40*1.2</f>
        <v>5892.4431103531278</v>
      </c>
      <c r="L40" s="90">
        <f>G40*1.2</f>
        <v>7034.7919443838928</v>
      </c>
      <c r="M40" s="90">
        <f>H40*1.2</f>
        <v>28186.810094074535</v>
      </c>
    </row>
    <row r="41" spans="1:14" ht="15" customHeight="1" x14ac:dyDescent="0.25">
      <c r="A41" s="464" t="s">
        <v>137</v>
      </c>
      <c r="B41" s="465"/>
      <c r="C41" s="465"/>
      <c r="D41" s="465"/>
      <c r="E41" s="465"/>
      <c r="F41" s="466"/>
      <c r="G41" s="146"/>
      <c r="I41" s="98"/>
      <c r="J41" s="98"/>
      <c r="K41" s="98"/>
      <c r="L41" s="98"/>
      <c r="M41" s="98"/>
    </row>
    <row r="42" spans="1:14" s="98" customFormat="1" ht="24" x14ac:dyDescent="0.25">
      <c r="A42" s="99" t="s">
        <v>138</v>
      </c>
      <c r="B42" s="100" t="s">
        <v>139</v>
      </c>
      <c r="C42" s="101" t="s">
        <v>14</v>
      </c>
      <c r="D42" s="102">
        <f>D22</f>
        <v>2785.13</v>
      </c>
      <c r="E42" s="102">
        <f t="shared" ref="E42:H42" si="20">E22</f>
        <v>2785.13</v>
      </c>
      <c r="F42" s="102">
        <f t="shared" si="20"/>
        <v>2785.13</v>
      </c>
      <c r="G42" s="102">
        <f t="shared" si="20"/>
        <v>2785.13</v>
      </c>
      <c r="H42" s="102">
        <f t="shared" si="20"/>
        <v>2785.13</v>
      </c>
    </row>
    <row r="43" spans="1:14" s="98" customFormat="1" ht="60.6" customHeight="1" x14ac:dyDescent="0.25">
      <c r="A43" s="99" t="s">
        <v>140</v>
      </c>
      <c r="B43" s="100" t="s">
        <v>141</v>
      </c>
      <c r="C43" s="101" t="s">
        <v>118</v>
      </c>
      <c r="D43" s="102">
        <f>D34+D40+D28</f>
        <v>191904.16056046484</v>
      </c>
      <c r="E43" s="102">
        <f t="shared" ref="E43:H43" si="21">E34+E40+E28</f>
        <v>190472.60498900426</v>
      </c>
      <c r="F43" s="102">
        <f t="shared" si="21"/>
        <v>193445.06475110396</v>
      </c>
      <c r="G43" s="102">
        <f t="shared" si="21"/>
        <v>191858.06319804478</v>
      </c>
      <c r="H43" s="102">
        <f t="shared" si="21"/>
        <v>209484.74498945364</v>
      </c>
      <c r="I43" s="103"/>
      <c r="J43" s="103"/>
      <c r="K43" s="103"/>
      <c r="N43" s="103"/>
    </row>
    <row r="44" spans="1:14" s="106" customFormat="1" x14ac:dyDescent="0.25">
      <c r="A44" s="419" t="s">
        <v>142</v>
      </c>
      <c r="B44" s="420"/>
      <c r="C44" s="420"/>
      <c r="D44" s="458"/>
      <c r="E44" s="458"/>
      <c r="F44" s="459"/>
      <c r="G44" s="104"/>
      <c r="I44" s="105"/>
      <c r="J44" s="105"/>
      <c r="K44" s="105"/>
      <c r="N44" s="105"/>
    </row>
    <row r="45" spans="1:14" s="106" customFormat="1" ht="24" x14ac:dyDescent="0.25">
      <c r="A45" s="107" t="s">
        <v>143</v>
      </c>
      <c r="B45" s="108" t="s">
        <v>139</v>
      </c>
      <c r="C45" s="109" t="s">
        <v>14</v>
      </c>
      <c r="D45" s="110">
        <f>ROUND(D42*1.2,2)</f>
        <v>3342.16</v>
      </c>
      <c r="E45" s="110">
        <f t="shared" ref="E45:H46" si="22">ROUND(E42*1.2,2)</f>
        <v>3342.16</v>
      </c>
      <c r="F45" s="110">
        <f t="shared" si="22"/>
        <v>3342.16</v>
      </c>
      <c r="G45" s="110">
        <f t="shared" si="22"/>
        <v>3342.16</v>
      </c>
      <c r="H45" s="110">
        <f t="shared" si="22"/>
        <v>3342.16</v>
      </c>
      <c r="I45" s="105"/>
      <c r="J45" s="105"/>
      <c r="K45" s="105"/>
      <c r="N45" s="105"/>
    </row>
    <row r="46" spans="1:14" s="106" customFormat="1" ht="60" x14ac:dyDescent="0.25">
      <c r="A46" s="107" t="s">
        <v>144</v>
      </c>
      <c r="B46" s="108" t="s">
        <v>141</v>
      </c>
      <c r="C46" s="109" t="s">
        <v>118</v>
      </c>
      <c r="D46" s="110">
        <f>ROUND(D43*1.2,2)</f>
        <v>230284.99</v>
      </c>
      <c r="E46" s="110">
        <f t="shared" si="22"/>
        <v>228567.13</v>
      </c>
      <c r="F46" s="110">
        <f t="shared" si="22"/>
        <v>232134.08</v>
      </c>
      <c r="G46" s="110">
        <f t="shared" si="22"/>
        <v>230229.68</v>
      </c>
      <c r="H46" s="110">
        <f t="shared" si="22"/>
        <v>251381.69</v>
      </c>
      <c r="I46" s="147">
        <f>I28+I34+I40</f>
        <v>230284.9926725578</v>
      </c>
      <c r="J46" s="147">
        <f t="shared" ref="J46:M46" si="23">J28+J34+J40</f>
        <v>228567.12598680513</v>
      </c>
      <c r="K46" s="147">
        <f t="shared" si="23"/>
        <v>232134.07770132477</v>
      </c>
      <c r="L46" s="147">
        <f t="shared" si="23"/>
        <v>230229.67583765372</v>
      </c>
      <c r="M46" s="147">
        <f t="shared" si="23"/>
        <v>251381.69398734433</v>
      </c>
      <c r="N46" s="105"/>
    </row>
    <row r="47" spans="1:14" x14ac:dyDescent="0.25">
      <c r="A47" s="111"/>
      <c r="B47" s="112"/>
      <c r="C47" s="113"/>
      <c r="D47" s="114"/>
      <c r="E47" s="114"/>
      <c r="F47" s="114"/>
      <c r="G47" s="114"/>
      <c r="I47" s="56"/>
      <c r="J47" s="56"/>
      <c r="K47" s="56"/>
      <c r="L47" s="56"/>
      <c r="M47" s="56"/>
      <c r="N47" s="56"/>
    </row>
    <row r="48" spans="1:14" x14ac:dyDescent="0.25">
      <c r="A48" s="111"/>
      <c r="B48" s="112"/>
      <c r="C48" s="113"/>
      <c r="D48" s="114"/>
      <c r="E48" s="114"/>
      <c r="F48" s="114"/>
      <c r="G48" s="114"/>
      <c r="I48" s="56"/>
      <c r="J48" s="56"/>
      <c r="K48" s="56"/>
      <c r="L48" s="56"/>
      <c r="M48" s="56"/>
      <c r="N48" s="56"/>
    </row>
    <row r="49" spans="1:8" s="117" customFormat="1" ht="17.25" x14ac:dyDescent="0.3">
      <c r="A49" s="115"/>
      <c r="B49" s="116" t="s">
        <v>61</v>
      </c>
      <c r="C49" s="421" t="s">
        <v>62</v>
      </c>
      <c r="D49" s="421"/>
      <c r="E49" s="422" t="s">
        <v>78</v>
      </c>
      <c r="F49" s="422"/>
      <c r="G49" s="141"/>
    </row>
    <row r="50" spans="1:8" ht="14.45" customHeight="1" x14ac:dyDescent="0.25">
      <c r="A50" s="118"/>
      <c r="B50" s="119"/>
      <c r="C50" s="417" t="s">
        <v>145</v>
      </c>
      <c r="D50" s="417"/>
      <c r="E50" s="418"/>
      <c r="F50" s="418"/>
      <c r="G50" s="142"/>
    </row>
    <row r="51" spans="1:8" x14ac:dyDescent="0.25">
      <c r="A51" s="120"/>
      <c r="B51" s="119"/>
      <c r="C51" s="418"/>
      <c r="D51" s="418"/>
      <c r="E51" s="418"/>
      <c r="F51" s="418"/>
      <c r="G51" s="142"/>
    </row>
    <row r="54" spans="1:8" x14ac:dyDescent="0.25">
      <c r="D54" s="123">
        <f>D21/D12*1000</f>
        <v>3131.451698104197</v>
      </c>
      <c r="E54" s="123">
        <f t="shared" ref="E54:H54" si="24">E21/E12*1000</f>
        <v>3131.451698104197</v>
      </c>
      <c r="F54" s="123">
        <f t="shared" si="24"/>
        <v>3131.451698104197</v>
      </c>
      <c r="G54" s="123">
        <f t="shared" si="24"/>
        <v>3131.451698104197</v>
      </c>
      <c r="H54" s="123">
        <f t="shared" si="24"/>
        <v>3131.451698104197</v>
      </c>
    </row>
    <row r="55" spans="1:8" x14ac:dyDescent="0.25">
      <c r="D55" s="123">
        <f>(D21-D19)/(D12-1306.17)*1000</f>
        <v>3214.8171206234229</v>
      </c>
      <c r="E55" s="123"/>
      <c r="F55" s="123"/>
      <c r="G55" s="123"/>
      <c r="H55" s="123"/>
    </row>
    <row r="58" spans="1:8" x14ac:dyDescent="0.25">
      <c r="D58" s="123">
        <f>D21/D12*1000</f>
        <v>3131.451698104197</v>
      </c>
      <c r="E58" s="123">
        <f t="shared" ref="E58:H58" si="25">E21/E12*1000</f>
        <v>3131.451698104197</v>
      </c>
      <c r="F58" s="123">
        <f t="shared" si="25"/>
        <v>3131.451698104197</v>
      </c>
      <c r="G58" s="123">
        <f t="shared" si="25"/>
        <v>3131.451698104197</v>
      </c>
      <c r="H58" s="123">
        <f t="shared" si="25"/>
        <v>3131.451698104197</v>
      </c>
    </row>
  </sheetData>
  <mergeCells count="23">
    <mergeCell ref="E1:H1"/>
    <mergeCell ref="A3:H3"/>
    <mergeCell ref="A4:H4"/>
    <mergeCell ref="A5:H5"/>
    <mergeCell ref="A7:A9"/>
    <mergeCell ref="B7:B9"/>
    <mergeCell ref="C7:C9"/>
    <mergeCell ref="D7:D9"/>
    <mergeCell ref="E7:H7"/>
    <mergeCell ref="E8:F8"/>
    <mergeCell ref="C51:D51"/>
    <mergeCell ref="E51:F51"/>
    <mergeCell ref="G8:H8"/>
    <mergeCell ref="A16:H16"/>
    <mergeCell ref="A23:H23"/>
    <mergeCell ref="A29:H29"/>
    <mergeCell ref="A35:H35"/>
    <mergeCell ref="A41:F41"/>
    <mergeCell ref="A44:F44"/>
    <mergeCell ref="C49:D49"/>
    <mergeCell ref="E49:F49"/>
    <mergeCell ref="C50:D50"/>
    <mergeCell ref="E50:F50"/>
  </mergeCells>
  <conditionalFormatting sqref="A4">
    <cfRule type="cellIs" dxfId="65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59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A1:M58"/>
  <sheetViews>
    <sheetView view="pageBreakPreview" zoomScaleNormal="115" zoomScaleSheetLayoutView="100" workbookViewId="0">
      <pane ySplit="8" topLeftCell="A30" activePane="bottomLeft" state="frozen"/>
      <selection activeCell="N26" sqref="N26:T26"/>
      <selection pane="bottomLeft" activeCell="H33" sqref="H33"/>
    </sheetView>
  </sheetViews>
  <sheetFormatPr defaultColWidth="9.140625" defaultRowHeight="15" x14ac:dyDescent="0.25"/>
  <cols>
    <col min="1" max="1" width="5.5703125" style="121" customWidth="1"/>
    <col min="2" max="2" width="40.85546875" style="57" customWidth="1"/>
    <col min="3" max="3" width="9.140625" style="57"/>
    <col min="4" max="8" width="15.7109375" style="57" customWidth="1"/>
    <col min="9" max="13" width="13.140625" style="124" bestFit="1" customWidth="1"/>
    <col min="14" max="16384" width="9.140625" style="57"/>
  </cols>
  <sheetData>
    <row r="1" spans="1:13" ht="49.5" customHeight="1" x14ac:dyDescent="0.25">
      <c r="A1" s="56"/>
      <c r="C1" s="58"/>
      <c r="D1" s="58"/>
      <c r="E1" s="375" t="s">
        <v>80</v>
      </c>
      <c r="F1" s="375"/>
      <c r="G1" s="375"/>
      <c r="H1" s="375"/>
    </row>
    <row r="2" spans="1:13" ht="16.5" customHeight="1" x14ac:dyDescent="0.25">
      <c r="A2" s="59"/>
      <c r="B2" s="58"/>
      <c r="C2" s="58"/>
      <c r="D2" s="58"/>
      <c r="E2" s="60"/>
      <c r="F2" s="60"/>
      <c r="G2" s="60"/>
    </row>
    <row r="3" spans="1:13" ht="41.25" customHeight="1" x14ac:dyDescent="0.3">
      <c r="A3" s="473" t="s">
        <v>147</v>
      </c>
      <c r="B3" s="473"/>
      <c r="C3" s="473"/>
      <c r="D3" s="473"/>
      <c r="E3" s="473"/>
      <c r="F3" s="473"/>
      <c r="G3" s="473"/>
      <c r="H3" s="473"/>
    </row>
    <row r="4" spans="1:13" x14ac:dyDescent="0.25">
      <c r="A4" s="450" t="str">
        <f>'[54]1_Елементи витрат'!A3</f>
        <v>КПТМ "Черкаситеплокомуненерго"</v>
      </c>
      <c r="B4" s="450"/>
      <c r="C4" s="450"/>
      <c r="D4" s="450"/>
      <c r="E4" s="450"/>
      <c r="F4" s="450"/>
      <c r="G4" s="450"/>
      <c r="H4" s="450"/>
    </row>
    <row r="5" spans="1:13" x14ac:dyDescent="0.25">
      <c r="A5" s="451" t="s">
        <v>2</v>
      </c>
      <c r="B5" s="451"/>
      <c r="C5" s="451"/>
      <c r="D5" s="451"/>
      <c r="E5" s="451"/>
      <c r="F5" s="451"/>
      <c r="G5" s="451"/>
      <c r="H5" s="451"/>
    </row>
    <row r="6" spans="1:13" x14ac:dyDescent="0.25">
      <c r="A6" s="59"/>
      <c r="B6" s="58"/>
      <c r="C6" s="58"/>
      <c r="D6" s="58"/>
      <c r="E6" s="125"/>
      <c r="F6" s="125"/>
      <c r="G6" s="125"/>
      <c r="H6" s="126" t="s">
        <v>82</v>
      </c>
    </row>
    <row r="7" spans="1:13" ht="101.25" customHeight="1" x14ac:dyDescent="0.25">
      <c r="A7" s="452" t="s">
        <v>4</v>
      </c>
      <c r="B7" s="454" t="s">
        <v>83</v>
      </c>
      <c r="C7" s="454" t="s">
        <v>6</v>
      </c>
      <c r="D7" s="474" t="s">
        <v>84</v>
      </c>
      <c r="E7" s="445" t="s">
        <v>85</v>
      </c>
      <c r="F7" s="446"/>
      <c r="G7" s="445" t="s">
        <v>86</v>
      </c>
      <c r="H7" s="446"/>
    </row>
    <row r="8" spans="1:13" ht="48.75" customHeight="1" x14ac:dyDescent="0.25">
      <c r="A8" s="453"/>
      <c r="B8" s="455"/>
      <c r="C8" s="455"/>
      <c r="D8" s="475"/>
      <c r="E8" s="127" t="s">
        <v>11</v>
      </c>
      <c r="F8" s="127" t="s">
        <v>87</v>
      </c>
      <c r="G8" s="127" t="s">
        <v>11</v>
      </c>
      <c r="H8" s="127" t="s">
        <v>87</v>
      </c>
    </row>
    <row r="9" spans="1:13" s="71" customFormat="1" x14ac:dyDescent="0.25">
      <c r="A9" s="63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5">
        <v>7</v>
      </c>
      <c r="H9" s="65">
        <v>8</v>
      </c>
      <c r="I9" s="128"/>
      <c r="J9" s="128"/>
      <c r="K9" s="128"/>
      <c r="L9" s="128"/>
      <c r="M9" s="128"/>
    </row>
    <row r="10" spans="1:13" s="71" customFormat="1" ht="69" customHeight="1" x14ac:dyDescent="0.25">
      <c r="A10" s="67" t="s">
        <v>88</v>
      </c>
      <c r="B10" s="68" t="s">
        <v>89</v>
      </c>
      <c r="C10" s="69" t="s">
        <v>90</v>
      </c>
      <c r="D10" s="70">
        <f>[54]Д4!P65</f>
        <v>57348.207422144114</v>
      </c>
      <c r="E10" s="70">
        <f>$D$10</f>
        <v>57348.207422144114</v>
      </c>
      <c r="F10" s="70">
        <f t="shared" ref="F10:H10" si="0">$D$10</f>
        <v>57348.207422144114</v>
      </c>
      <c r="G10" s="70">
        <f t="shared" si="0"/>
        <v>57348.207422144114</v>
      </c>
      <c r="H10" s="70">
        <f t="shared" si="0"/>
        <v>57348.207422144114</v>
      </c>
      <c r="I10" s="128"/>
      <c r="J10" s="128"/>
      <c r="K10" s="128"/>
      <c r="L10" s="128"/>
      <c r="M10" s="128"/>
    </row>
    <row r="11" spans="1:13" ht="24" x14ac:dyDescent="0.25">
      <c r="A11" s="67" t="s">
        <v>91</v>
      </c>
      <c r="B11" s="72" t="s">
        <v>92</v>
      </c>
      <c r="C11" s="69" t="s">
        <v>90</v>
      </c>
      <c r="D11" s="70">
        <f>[54]Д2!F80</f>
        <v>51528.318396914583</v>
      </c>
      <c r="E11" s="70">
        <f>$D$11</f>
        <v>51528.318396914583</v>
      </c>
      <c r="F11" s="70">
        <f t="shared" ref="F11:H11" si="1">$D$11</f>
        <v>51528.318396914583</v>
      </c>
      <c r="G11" s="70">
        <f t="shared" si="1"/>
        <v>51528.318396914583</v>
      </c>
      <c r="H11" s="70">
        <f t="shared" si="1"/>
        <v>51528.318396914583</v>
      </c>
    </row>
    <row r="12" spans="1:13" s="131" customFormat="1" ht="30.75" customHeight="1" x14ac:dyDescent="0.25">
      <c r="A12" s="73" t="s">
        <v>93</v>
      </c>
      <c r="B12" s="74" t="s">
        <v>94</v>
      </c>
      <c r="C12" s="75" t="s">
        <v>95</v>
      </c>
      <c r="D12" s="129">
        <f>[54]Д2!F99</f>
        <v>25.989059543566341</v>
      </c>
      <c r="E12" s="129">
        <f>$D$12</f>
        <v>25.989059543566341</v>
      </c>
      <c r="F12" s="129">
        <f t="shared" ref="F12:H12" si="2">$D$12</f>
        <v>25.989059543566341</v>
      </c>
      <c r="G12" s="129">
        <f t="shared" si="2"/>
        <v>25.989059543566341</v>
      </c>
      <c r="H12" s="129">
        <f t="shared" si="2"/>
        <v>25.989059543566341</v>
      </c>
      <c r="I12" s="130"/>
      <c r="J12" s="130"/>
      <c r="K12" s="130"/>
      <c r="L12" s="130"/>
      <c r="M12" s="130"/>
    </row>
    <row r="13" spans="1:13" s="133" customFormat="1" ht="36" x14ac:dyDescent="0.25">
      <c r="A13" s="78" t="s">
        <v>96</v>
      </c>
      <c r="B13" s="79" t="s">
        <v>97</v>
      </c>
      <c r="C13" s="80" t="s">
        <v>95</v>
      </c>
      <c r="D13" s="81">
        <f>E13+G13</f>
        <v>25.454569320106977</v>
      </c>
      <c r="E13" s="81">
        <f>[54]Тран!$F$21</f>
        <v>6.3385802069328108</v>
      </c>
      <c r="F13" s="81">
        <f>[54]Тран!$F$21</f>
        <v>6.3385802069328108</v>
      </c>
      <c r="G13" s="81">
        <f>[54]Тран!$F$20</f>
        <v>19.115989113174166</v>
      </c>
      <c r="H13" s="81">
        <f>[54]Тран!$F$20</f>
        <v>19.115989113174166</v>
      </c>
      <c r="I13" s="132"/>
      <c r="J13" s="132"/>
      <c r="K13" s="132"/>
      <c r="L13" s="132"/>
      <c r="M13" s="132"/>
    </row>
    <row r="14" spans="1:13" s="133" customFormat="1" ht="36" x14ac:dyDescent="0.25">
      <c r="A14" s="78" t="s">
        <v>98</v>
      </c>
      <c r="B14" s="79" t="s">
        <v>99</v>
      </c>
      <c r="C14" s="80" t="s">
        <v>95</v>
      </c>
      <c r="D14" s="81">
        <f>E14+F14+G14+H14</f>
        <v>25.454569320106973</v>
      </c>
      <c r="E14" s="134">
        <f>[54]Постач!$F$15</f>
        <v>5.5010116488528107</v>
      </c>
      <c r="F14" s="134">
        <f>[54]Постач!$F$16</f>
        <v>0.83756855807999997</v>
      </c>
      <c r="G14" s="81">
        <f>[54]Постач!$F$18</f>
        <v>17.844947428066963</v>
      </c>
      <c r="H14" s="81">
        <f>[54]Постач!$F$19</f>
        <v>1.2710416851072002</v>
      </c>
      <c r="I14" s="132"/>
      <c r="J14" s="132"/>
      <c r="K14" s="132"/>
      <c r="L14" s="132"/>
      <c r="M14" s="132"/>
    </row>
    <row r="15" spans="1:13" ht="14.45" customHeight="1" x14ac:dyDescent="0.25">
      <c r="A15" s="423" t="s">
        <v>100</v>
      </c>
      <c r="B15" s="424"/>
      <c r="C15" s="424"/>
      <c r="D15" s="424"/>
      <c r="E15" s="424"/>
      <c r="F15" s="424"/>
      <c r="G15" s="424"/>
      <c r="H15" s="424"/>
    </row>
    <row r="16" spans="1:13" ht="30" customHeight="1" x14ac:dyDescent="0.25">
      <c r="A16" s="69">
        <v>4</v>
      </c>
      <c r="B16" s="82" t="s">
        <v>101</v>
      </c>
      <c r="C16" s="83" t="s">
        <v>102</v>
      </c>
      <c r="D16" s="84">
        <f>[54]Д11!C10+[54]Д11!C15</f>
        <v>85010.58034939348</v>
      </c>
      <c r="E16" s="84">
        <f t="shared" ref="E16:H16" si="3">$D$16</f>
        <v>85010.58034939348</v>
      </c>
      <c r="F16" s="84">
        <f t="shared" si="3"/>
        <v>85010.58034939348</v>
      </c>
      <c r="G16" s="84">
        <f t="shared" si="3"/>
        <v>85010.58034939348</v>
      </c>
      <c r="H16" s="84">
        <f t="shared" si="3"/>
        <v>85010.58034939348</v>
      </c>
    </row>
    <row r="17" spans="1:13" x14ac:dyDescent="0.25">
      <c r="A17" s="69">
        <v>5</v>
      </c>
      <c r="B17" s="82" t="s">
        <v>103</v>
      </c>
      <c r="C17" s="83" t="s">
        <v>102</v>
      </c>
      <c r="D17" s="84">
        <f>[54]Д4!P11</f>
        <v>937.33098932805569</v>
      </c>
      <c r="E17" s="84">
        <f t="shared" ref="E17:H17" si="4">$D$17</f>
        <v>937.33098932805569</v>
      </c>
      <c r="F17" s="84">
        <f t="shared" si="4"/>
        <v>937.33098932805569</v>
      </c>
      <c r="G17" s="84">
        <f t="shared" si="4"/>
        <v>937.33098932805569</v>
      </c>
      <c r="H17" s="84">
        <f t="shared" si="4"/>
        <v>937.33098932805569</v>
      </c>
    </row>
    <row r="18" spans="1:13" x14ac:dyDescent="0.25">
      <c r="A18" s="69">
        <v>6</v>
      </c>
      <c r="B18" s="82" t="s">
        <v>104</v>
      </c>
      <c r="C18" s="83" t="s">
        <v>102</v>
      </c>
      <c r="D18" s="84">
        <f>[54]Д4!P50</f>
        <v>8105.2556783096406</v>
      </c>
      <c r="E18" s="84">
        <f t="shared" ref="E18:H18" si="5">$D$18</f>
        <v>8105.2556783096406</v>
      </c>
      <c r="F18" s="84">
        <f t="shared" si="5"/>
        <v>8105.2556783096406</v>
      </c>
      <c r="G18" s="84">
        <f t="shared" si="5"/>
        <v>8105.2556783096406</v>
      </c>
      <c r="H18" s="84">
        <f t="shared" si="5"/>
        <v>8105.2556783096406</v>
      </c>
    </row>
    <row r="19" spans="1:13" ht="36" x14ac:dyDescent="0.25">
      <c r="A19" s="69">
        <v>7</v>
      </c>
      <c r="B19" s="82" t="s">
        <v>105</v>
      </c>
      <c r="C19" s="83" t="s">
        <v>102</v>
      </c>
      <c r="D19" s="84">
        <f>[54]Д4!P47</f>
        <v>15821.097678379605</v>
      </c>
      <c r="E19" s="84">
        <f t="shared" ref="E19:H19" si="6">$D$19</f>
        <v>15821.097678379605</v>
      </c>
      <c r="F19" s="84">
        <f t="shared" si="6"/>
        <v>15821.097678379605</v>
      </c>
      <c r="G19" s="84">
        <f t="shared" si="6"/>
        <v>15821.097678379605</v>
      </c>
      <c r="H19" s="84">
        <f t="shared" si="6"/>
        <v>15821.097678379605</v>
      </c>
    </row>
    <row r="20" spans="1:13" x14ac:dyDescent="0.25">
      <c r="A20" s="69">
        <v>8</v>
      </c>
      <c r="B20" s="68" t="s">
        <v>106</v>
      </c>
      <c r="C20" s="69" t="s">
        <v>102</v>
      </c>
      <c r="D20" s="70">
        <f>SUM(D16:D19)</f>
        <v>109874.26469541078</v>
      </c>
      <c r="E20" s="70">
        <f t="shared" ref="E20:H20" si="7">SUM(E16:E19)</f>
        <v>109874.26469541078</v>
      </c>
      <c r="F20" s="70">
        <f t="shared" si="7"/>
        <v>109874.26469541078</v>
      </c>
      <c r="G20" s="70">
        <f t="shared" si="7"/>
        <v>109874.26469541078</v>
      </c>
      <c r="H20" s="70">
        <f t="shared" si="7"/>
        <v>109874.26469541078</v>
      </c>
    </row>
    <row r="21" spans="1:13" ht="24" x14ac:dyDescent="0.25">
      <c r="A21" s="69">
        <v>9</v>
      </c>
      <c r="B21" s="72" t="s">
        <v>107</v>
      </c>
      <c r="C21" s="69" t="s">
        <v>14</v>
      </c>
      <c r="D21" s="70">
        <f t="shared" ref="D21:H21" si="8">ROUND(D20/D10*1000,2)</f>
        <v>1915.91</v>
      </c>
      <c r="E21" s="70">
        <f t="shared" si="8"/>
        <v>1915.91</v>
      </c>
      <c r="F21" s="70">
        <f t="shared" si="8"/>
        <v>1915.91</v>
      </c>
      <c r="G21" s="70">
        <f t="shared" si="8"/>
        <v>1915.91</v>
      </c>
      <c r="H21" s="70">
        <f t="shared" si="8"/>
        <v>1915.91</v>
      </c>
      <c r="I21" s="124">
        <f>D21*1.2</f>
        <v>2299.0920000000001</v>
      </c>
      <c r="J21" s="124">
        <f t="shared" ref="J21:M21" si="9">E21*1.2</f>
        <v>2299.0920000000001</v>
      </c>
      <c r="K21" s="124">
        <f t="shared" si="9"/>
        <v>2299.0920000000001</v>
      </c>
      <c r="L21" s="124">
        <f t="shared" si="9"/>
        <v>2299.0920000000001</v>
      </c>
      <c r="M21" s="124">
        <f t="shared" si="9"/>
        <v>2299.0920000000001</v>
      </c>
    </row>
    <row r="22" spans="1:13" ht="14.45" customHeight="1" x14ac:dyDescent="0.25">
      <c r="A22" s="423" t="s">
        <v>108</v>
      </c>
      <c r="B22" s="424"/>
      <c r="C22" s="424"/>
      <c r="D22" s="424"/>
      <c r="E22" s="424"/>
      <c r="F22" s="424"/>
      <c r="G22" s="424"/>
      <c r="H22" s="424"/>
    </row>
    <row r="23" spans="1:13" ht="24" x14ac:dyDescent="0.25">
      <c r="A23" s="67" t="s">
        <v>59</v>
      </c>
      <c r="B23" s="72" t="s">
        <v>109</v>
      </c>
      <c r="C23" s="69" t="s">
        <v>13</v>
      </c>
      <c r="D23" s="70">
        <f>[54]Д4!P56-D20</f>
        <v>15527.516311152693</v>
      </c>
      <c r="E23" s="70">
        <f t="shared" ref="E23:H23" si="10">$D$23</f>
        <v>15527.516311152693</v>
      </c>
      <c r="F23" s="70">
        <f t="shared" si="10"/>
        <v>15527.516311152693</v>
      </c>
      <c r="G23" s="70">
        <f t="shared" si="10"/>
        <v>15527.516311152693</v>
      </c>
      <c r="H23" s="70">
        <f t="shared" si="10"/>
        <v>15527.516311152693</v>
      </c>
    </row>
    <row r="24" spans="1:13" x14ac:dyDescent="0.25">
      <c r="A24" s="67" t="s">
        <v>110</v>
      </c>
      <c r="B24" s="72" t="s">
        <v>111</v>
      </c>
      <c r="C24" s="69" t="s">
        <v>13</v>
      </c>
      <c r="D24" s="70">
        <f>[54]Д4!P57</f>
        <v>0</v>
      </c>
      <c r="E24" s="70">
        <f t="shared" ref="E24:H24" si="11">$D$24</f>
        <v>0</v>
      </c>
      <c r="F24" s="70">
        <f t="shared" si="11"/>
        <v>0</v>
      </c>
      <c r="G24" s="70">
        <f t="shared" si="11"/>
        <v>0</v>
      </c>
      <c r="H24" s="70">
        <f t="shared" si="11"/>
        <v>0</v>
      </c>
    </row>
    <row r="25" spans="1:13" ht="24" x14ac:dyDescent="0.25">
      <c r="A25" s="67" t="s">
        <v>112</v>
      </c>
      <c r="B25" s="72" t="s">
        <v>113</v>
      </c>
      <c r="C25" s="69" t="s">
        <v>13</v>
      </c>
      <c r="D25" s="70">
        <f>[54]Д4!P59</f>
        <v>7726.590809502306</v>
      </c>
      <c r="E25" s="70">
        <f t="shared" ref="E25:H25" si="12">$D$25</f>
        <v>7726.590809502306</v>
      </c>
      <c r="F25" s="70">
        <f t="shared" si="12"/>
        <v>7726.590809502306</v>
      </c>
      <c r="G25" s="70">
        <f t="shared" si="12"/>
        <v>7726.590809502306</v>
      </c>
      <c r="H25" s="70">
        <f t="shared" si="12"/>
        <v>7726.590809502306</v>
      </c>
    </row>
    <row r="26" spans="1:13" x14ac:dyDescent="0.25">
      <c r="A26" s="67" t="s">
        <v>114</v>
      </c>
      <c r="B26" s="85" t="s">
        <v>115</v>
      </c>
      <c r="C26" s="69" t="s">
        <v>13</v>
      </c>
      <c r="D26" s="70">
        <f>[54]Д4!P58</f>
        <v>0</v>
      </c>
      <c r="E26" s="70">
        <f t="shared" ref="E26:H26" si="13">$D$26</f>
        <v>0</v>
      </c>
      <c r="F26" s="70">
        <f t="shared" si="13"/>
        <v>0</v>
      </c>
      <c r="G26" s="70">
        <f t="shared" si="13"/>
        <v>0</v>
      </c>
      <c r="H26" s="70">
        <f t="shared" si="13"/>
        <v>0</v>
      </c>
    </row>
    <row r="27" spans="1:13" s="93" customFormat="1" ht="36" x14ac:dyDescent="0.25">
      <c r="A27" s="86" t="s">
        <v>116</v>
      </c>
      <c r="B27" s="87" t="s">
        <v>117</v>
      </c>
      <c r="C27" s="88" t="s">
        <v>118</v>
      </c>
      <c r="D27" s="89">
        <f t="shared" ref="D27:H27" si="14">IFERROR(SUM(D23:D26)/D12/12*1000,0)</f>
        <v>74563.770066635625</v>
      </c>
      <c r="E27" s="89">
        <f t="shared" si="14"/>
        <v>74563.770066635625</v>
      </c>
      <c r="F27" s="89">
        <f t="shared" si="14"/>
        <v>74563.770066635625</v>
      </c>
      <c r="G27" s="89">
        <f t="shared" si="14"/>
        <v>74563.770066635625</v>
      </c>
      <c r="H27" s="89">
        <f t="shared" si="14"/>
        <v>74563.770066635625</v>
      </c>
      <c r="I27" s="135">
        <f>D27*1.2</f>
        <v>89476.52407996275</v>
      </c>
      <c r="J27" s="135">
        <f>E27*1.2</f>
        <v>89476.52407996275</v>
      </c>
      <c r="K27" s="135">
        <f>F27*1.2</f>
        <v>89476.52407996275</v>
      </c>
      <c r="L27" s="135">
        <f>G27*1.2</f>
        <v>89476.52407996275</v>
      </c>
      <c r="M27" s="135">
        <f>H27*1.2</f>
        <v>89476.52407996275</v>
      </c>
    </row>
    <row r="28" spans="1:13" ht="14.45" customHeight="1" x14ac:dyDescent="0.25">
      <c r="A28" s="423" t="s">
        <v>119</v>
      </c>
      <c r="B28" s="424"/>
      <c r="C28" s="424"/>
      <c r="D28" s="424"/>
      <c r="E28" s="424"/>
      <c r="F28" s="424"/>
      <c r="G28" s="424"/>
      <c r="H28" s="424"/>
    </row>
    <row r="29" spans="1:13" ht="24" x14ac:dyDescent="0.25">
      <c r="A29" s="67" t="s">
        <v>120</v>
      </c>
      <c r="B29" s="72" t="s">
        <v>121</v>
      </c>
      <c r="C29" s="69" t="s">
        <v>13</v>
      </c>
      <c r="D29" s="70">
        <f>E29+G29</f>
        <v>20069.332565336364</v>
      </c>
      <c r="E29" s="70">
        <f>[54]Д6_ЦТП_ТЕ!O40</f>
        <v>5493.0955084676407</v>
      </c>
      <c r="F29" s="70">
        <f>E29</f>
        <v>5493.0955084676407</v>
      </c>
      <c r="G29" s="89">
        <f>[54]Д6_ТЕ!$O$40</f>
        <v>14576.237056868722</v>
      </c>
      <c r="H29" s="89">
        <f>[54]Д6_ТЕ!$O$40</f>
        <v>14576.237056868722</v>
      </c>
    </row>
    <row r="30" spans="1:13" x14ac:dyDescent="0.25">
      <c r="A30" s="67" t="s">
        <v>122</v>
      </c>
      <c r="B30" s="72" t="s">
        <v>111</v>
      </c>
      <c r="C30" s="69" t="s">
        <v>13</v>
      </c>
      <c r="D30" s="70">
        <f t="shared" ref="D30:D32" si="15">E30+G30</f>
        <v>0</v>
      </c>
      <c r="E30" s="70">
        <f>[54]Д6_ЦТП_ТЕ!O41</f>
        <v>0</v>
      </c>
      <c r="F30" s="70">
        <f t="shared" ref="F30:F32" si="16">E30</f>
        <v>0</v>
      </c>
      <c r="G30" s="89">
        <f>[54]Д6_ТЕ!$O$41</f>
        <v>0</v>
      </c>
      <c r="H30" s="89">
        <f>[54]Д6_ТЕ!$O$41</f>
        <v>0</v>
      </c>
    </row>
    <row r="31" spans="1:13" ht="24" x14ac:dyDescent="0.25">
      <c r="A31" s="67" t="s">
        <v>123</v>
      </c>
      <c r="B31" s="72" t="s">
        <v>124</v>
      </c>
      <c r="C31" s="69" t="s">
        <v>13</v>
      </c>
      <c r="D31" s="70">
        <f t="shared" si="15"/>
        <v>992.19994732205691</v>
      </c>
      <c r="E31" s="70">
        <f>[54]Д6_ЦТП_ТЕ!O43</f>
        <v>109.22124054202924</v>
      </c>
      <c r="F31" s="70">
        <f t="shared" si="16"/>
        <v>109.22124054202924</v>
      </c>
      <c r="G31" s="89">
        <f>[54]Д6_ТЕ!$O$43</f>
        <v>882.97870678002766</v>
      </c>
      <c r="H31" s="89">
        <f>[54]Д6_ТЕ!$O$43</f>
        <v>882.97870678002766</v>
      </c>
    </row>
    <row r="32" spans="1:13" x14ac:dyDescent="0.25">
      <c r="A32" s="67" t="s">
        <v>125</v>
      </c>
      <c r="B32" s="72" t="s">
        <v>115</v>
      </c>
      <c r="C32" s="69" t="s">
        <v>13</v>
      </c>
      <c r="D32" s="70">
        <f t="shared" si="15"/>
        <v>0</v>
      </c>
      <c r="E32" s="70">
        <f>[54]Д6_ЦТП_ТЕ!O42</f>
        <v>0</v>
      </c>
      <c r="F32" s="70">
        <f t="shared" si="16"/>
        <v>0</v>
      </c>
      <c r="G32" s="89">
        <f>[54]Д6_ТЕ!$O$42</f>
        <v>0</v>
      </c>
      <c r="H32" s="89">
        <f>[54]Д6_ТЕ!$O$42</f>
        <v>0</v>
      </c>
    </row>
    <row r="33" spans="1:13" s="93" customFormat="1" ht="36" x14ac:dyDescent="0.25">
      <c r="A33" s="86" t="s">
        <v>126</v>
      </c>
      <c r="B33" s="87" t="s">
        <v>127</v>
      </c>
      <c r="C33" s="88" t="s">
        <v>118</v>
      </c>
      <c r="D33" s="89">
        <f>IFERROR(SUM(D29:D32)/D13/12*1000,0)</f>
        <v>68951.38107883044</v>
      </c>
      <c r="E33" s="89">
        <f t="shared" ref="E33:H33" si="17">IFERROR(SUM(E29:E32)/E13/12*1000,0)</f>
        <v>73653.675404077439</v>
      </c>
      <c r="F33" s="89">
        <f t="shared" si="17"/>
        <v>73653.675404077439</v>
      </c>
      <c r="G33" s="89">
        <f t="shared" si="17"/>
        <v>67392.169595672502</v>
      </c>
      <c r="H33" s="89">
        <f t="shared" si="17"/>
        <v>67392.169595672502</v>
      </c>
      <c r="I33" s="135">
        <f>D33*1.2</f>
        <v>82741.657294596531</v>
      </c>
      <c r="J33" s="135">
        <f>E33*1.2</f>
        <v>88384.410484892927</v>
      </c>
      <c r="K33" s="135">
        <f>F33*1.2</f>
        <v>88384.410484892927</v>
      </c>
      <c r="L33" s="135">
        <f>G33*1.2</f>
        <v>80870.603514806993</v>
      </c>
      <c r="M33" s="135">
        <f>H33*1.2</f>
        <v>80870.603514806993</v>
      </c>
    </row>
    <row r="34" spans="1:13" s="93" customFormat="1" ht="14.45" customHeight="1" x14ac:dyDescent="0.25">
      <c r="A34" s="462" t="s">
        <v>128</v>
      </c>
      <c r="B34" s="463"/>
      <c r="C34" s="463"/>
      <c r="D34" s="463"/>
      <c r="E34" s="463"/>
      <c r="F34" s="463"/>
      <c r="G34" s="463"/>
      <c r="H34" s="463"/>
      <c r="I34" s="124"/>
      <c r="J34" s="124"/>
      <c r="K34" s="124"/>
      <c r="L34" s="124"/>
      <c r="M34" s="124"/>
    </row>
    <row r="35" spans="1:13" s="93" customFormat="1" ht="24" x14ac:dyDescent="0.25">
      <c r="A35" s="86" t="s">
        <v>129</v>
      </c>
      <c r="B35" s="87" t="s">
        <v>130</v>
      </c>
      <c r="C35" s="88" t="s">
        <v>13</v>
      </c>
      <c r="D35" s="89">
        <f>E35+F35+G35+H35</f>
        <v>1425.7003279113753</v>
      </c>
      <c r="E35" s="89">
        <f>'[54]Д9.2'!F22</f>
        <v>128.99117423114785</v>
      </c>
      <c r="F35" s="89">
        <f>'[54]Д9.2'!$H$22</f>
        <v>19.206005246112838</v>
      </c>
      <c r="G35" s="89">
        <f>'[54]Д9.2'!J22</f>
        <v>1187.3374433429244</v>
      </c>
      <c r="H35" s="89">
        <f>'[54]Д9.2'!L22</f>
        <v>90.165705091190119</v>
      </c>
      <c r="I35" s="124"/>
      <c r="J35" s="124"/>
      <c r="K35" s="124"/>
      <c r="L35" s="124"/>
      <c r="M35" s="124"/>
    </row>
    <row r="36" spans="1:13" s="93" customFormat="1" x14ac:dyDescent="0.25">
      <c r="A36" s="86" t="s">
        <v>131</v>
      </c>
      <c r="B36" s="87" t="s">
        <v>111</v>
      </c>
      <c r="C36" s="88" t="s">
        <v>13</v>
      </c>
      <c r="D36" s="89">
        <f t="shared" ref="D36:D38" si="18">E36+F36+G36+H36</f>
        <v>0</v>
      </c>
      <c r="E36" s="89">
        <f>'[54]Д9.2'!$F$23</f>
        <v>0</v>
      </c>
      <c r="F36" s="89">
        <f>'[54]Д9.2'!$H$23</f>
        <v>0</v>
      </c>
      <c r="G36" s="89">
        <f>'[54]Д9.2'!J23</f>
        <v>0</v>
      </c>
      <c r="H36" s="89">
        <f>'[54]Д9.2'!L23</f>
        <v>0</v>
      </c>
      <c r="I36" s="124"/>
      <c r="J36" s="124"/>
      <c r="K36" s="124"/>
      <c r="L36" s="124"/>
      <c r="M36" s="124"/>
    </row>
    <row r="37" spans="1:13" s="93" customFormat="1" ht="24" x14ac:dyDescent="0.25">
      <c r="A37" s="86" t="s">
        <v>132</v>
      </c>
      <c r="B37" s="87" t="s">
        <v>133</v>
      </c>
      <c r="C37" s="88" t="s">
        <v>13</v>
      </c>
      <c r="D37" s="89">
        <f t="shared" si="18"/>
        <v>371.69534395244284</v>
      </c>
      <c r="E37" s="89">
        <f>'[54]Д9.2'!$F$24</f>
        <v>6.2922524015194083</v>
      </c>
      <c r="F37" s="89">
        <f>'[54]Д9.2'!$H$24</f>
        <v>30.203523453753242</v>
      </c>
      <c r="G37" s="89">
        <f>'[54]Д9.2'!J24</f>
        <v>57.918899675264619</v>
      </c>
      <c r="H37" s="89">
        <f>'[54]Д9.2'!L24</f>
        <v>277.28066842190555</v>
      </c>
      <c r="I37" s="124"/>
      <c r="J37" s="124"/>
      <c r="K37" s="124"/>
      <c r="L37" s="124"/>
      <c r="M37" s="124"/>
    </row>
    <row r="38" spans="1:13" s="93" customFormat="1" x14ac:dyDescent="0.25">
      <c r="A38" s="86" t="s">
        <v>134</v>
      </c>
      <c r="B38" s="87" t="s">
        <v>115</v>
      </c>
      <c r="C38" s="88" t="s">
        <v>13</v>
      </c>
      <c r="D38" s="89">
        <f t="shared" si="18"/>
        <v>0</v>
      </c>
      <c r="E38" s="89">
        <f>'[54]Д9.2'!$F$25</f>
        <v>0</v>
      </c>
      <c r="F38" s="89">
        <f>'[54]Д9.2'!$H$25</f>
        <v>0</v>
      </c>
      <c r="G38" s="89">
        <f>'[54]Д9.2'!J25</f>
        <v>0</v>
      </c>
      <c r="H38" s="89">
        <f>'[54]Д9.2'!L25</f>
        <v>0</v>
      </c>
      <c r="I38" s="124"/>
      <c r="J38" s="124"/>
      <c r="K38" s="124"/>
      <c r="L38" s="124"/>
      <c r="M38" s="124"/>
    </row>
    <row r="39" spans="1:13" s="93" customFormat="1" ht="36" x14ac:dyDescent="0.25">
      <c r="A39" s="86" t="s">
        <v>135</v>
      </c>
      <c r="B39" s="87" t="s">
        <v>136</v>
      </c>
      <c r="C39" s="88" t="s">
        <v>118</v>
      </c>
      <c r="D39" s="89">
        <f>(D35+D36+D37+D38)/12/D14*1000</f>
        <v>5884.3255516015433</v>
      </c>
      <c r="E39" s="89">
        <f t="shared" ref="E39:H39" si="19">(E35+E36+E37+E38)/12/E14*1000</f>
        <v>2049.3719347797828</v>
      </c>
      <c r="F39" s="89">
        <f t="shared" si="19"/>
        <v>4915.9685917860861</v>
      </c>
      <c r="G39" s="89">
        <f t="shared" si="19"/>
        <v>5815.1677014732095</v>
      </c>
      <c r="H39" s="89">
        <f t="shared" si="19"/>
        <v>24090.894488254929</v>
      </c>
      <c r="I39" s="135">
        <f>D39*1.2</f>
        <v>7061.1906619218516</v>
      </c>
      <c r="J39" s="135">
        <f>E39*1.2</f>
        <v>2459.2463217357395</v>
      </c>
      <c r="K39" s="135">
        <f>F39*1.2</f>
        <v>5899.1623101433033</v>
      </c>
      <c r="L39" s="135">
        <f>G39*1.2</f>
        <v>6978.2012417678516</v>
      </c>
      <c r="M39" s="135">
        <f>H39*1.2</f>
        <v>28909.073385905915</v>
      </c>
    </row>
    <row r="40" spans="1:13" s="98" customFormat="1" ht="15" customHeight="1" x14ac:dyDescent="0.25">
      <c r="A40" s="464" t="s">
        <v>137</v>
      </c>
      <c r="B40" s="465"/>
      <c r="C40" s="465"/>
      <c r="D40" s="465"/>
      <c r="E40" s="465"/>
      <c r="F40" s="466"/>
      <c r="G40" s="97"/>
      <c r="I40" s="136"/>
      <c r="J40" s="136"/>
      <c r="K40" s="136"/>
      <c r="L40" s="136"/>
      <c r="M40" s="136"/>
    </row>
    <row r="41" spans="1:13" s="98" customFormat="1" ht="24" x14ac:dyDescent="0.25">
      <c r="A41" s="99" t="s">
        <v>138</v>
      </c>
      <c r="B41" s="100" t="s">
        <v>139</v>
      </c>
      <c r="C41" s="101" t="s">
        <v>14</v>
      </c>
      <c r="D41" s="102">
        <f>D21</f>
        <v>1915.91</v>
      </c>
      <c r="E41" s="102">
        <f t="shared" ref="E41:H41" si="20">E21</f>
        <v>1915.91</v>
      </c>
      <c r="F41" s="102">
        <f t="shared" si="20"/>
        <v>1915.91</v>
      </c>
      <c r="G41" s="102">
        <f t="shared" si="20"/>
        <v>1915.91</v>
      </c>
      <c r="H41" s="102">
        <f t="shared" si="20"/>
        <v>1915.91</v>
      </c>
      <c r="I41" s="136"/>
      <c r="J41" s="136"/>
      <c r="K41" s="136"/>
      <c r="L41" s="136"/>
      <c r="M41" s="136"/>
    </row>
    <row r="42" spans="1:13" s="98" customFormat="1" ht="60.6" customHeight="1" x14ac:dyDescent="0.25">
      <c r="A42" s="99" t="s">
        <v>140</v>
      </c>
      <c r="B42" s="100" t="s">
        <v>141</v>
      </c>
      <c r="C42" s="101" t="s">
        <v>118</v>
      </c>
      <c r="D42" s="102">
        <f>D33+D39+D27</f>
        <v>149399.47669706761</v>
      </c>
      <c r="E42" s="102">
        <f t="shared" ref="E42:H42" si="21">E33+E39+E27</f>
        <v>150266.81740549285</v>
      </c>
      <c r="F42" s="102">
        <f t="shared" si="21"/>
        <v>153133.41406249916</v>
      </c>
      <c r="G42" s="102">
        <f t="shared" si="21"/>
        <v>147771.10736378134</v>
      </c>
      <c r="H42" s="102">
        <f t="shared" si="21"/>
        <v>166046.83415056305</v>
      </c>
      <c r="I42" s="137"/>
      <c r="J42" s="137"/>
      <c r="K42" s="137"/>
      <c r="L42" s="136"/>
      <c r="M42" s="136"/>
    </row>
    <row r="43" spans="1:13" s="106" customFormat="1" x14ac:dyDescent="0.25">
      <c r="A43" s="472" t="s">
        <v>142</v>
      </c>
      <c r="B43" s="458"/>
      <c r="C43" s="458"/>
      <c r="D43" s="458"/>
      <c r="E43" s="458"/>
      <c r="F43" s="459"/>
      <c r="G43" s="104"/>
      <c r="H43" s="105"/>
      <c r="I43" s="138"/>
      <c r="J43" s="138"/>
      <c r="K43" s="138"/>
      <c r="L43" s="139"/>
      <c r="M43" s="139"/>
    </row>
    <row r="44" spans="1:13" s="106" customFormat="1" ht="24" x14ac:dyDescent="0.25">
      <c r="A44" s="107" t="s">
        <v>143</v>
      </c>
      <c r="B44" s="108" t="s">
        <v>139</v>
      </c>
      <c r="C44" s="109" t="s">
        <v>14</v>
      </c>
      <c r="D44" s="110">
        <f>ROUND(D41*1.2,2)</f>
        <v>2299.09</v>
      </c>
      <c r="E44" s="110">
        <f t="shared" ref="E44:H45" si="22">ROUND(E41*1.2,2)</f>
        <v>2299.09</v>
      </c>
      <c r="F44" s="110">
        <f t="shared" si="22"/>
        <v>2299.09</v>
      </c>
      <c r="G44" s="110">
        <f t="shared" si="22"/>
        <v>2299.09</v>
      </c>
      <c r="H44" s="110">
        <f t="shared" si="22"/>
        <v>2299.09</v>
      </c>
      <c r="I44" s="138"/>
      <c r="J44" s="138"/>
      <c r="K44" s="138"/>
      <c r="L44" s="139"/>
      <c r="M44" s="139"/>
    </row>
    <row r="45" spans="1:13" s="106" customFormat="1" ht="60" x14ac:dyDescent="0.25">
      <c r="A45" s="107" t="s">
        <v>144</v>
      </c>
      <c r="B45" s="108" t="s">
        <v>141</v>
      </c>
      <c r="C45" s="109" t="s">
        <v>118</v>
      </c>
      <c r="D45" s="110">
        <f>ROUND(D42*1.2,2)</f>
        <v>179279.37</v>
      </c>
      <c r="E45" s="110">
        <f t="shared" si="22"/>
        <v>180320.18</v>
      </c>
      <c r="F45" s="110">
        <f t="shared" si="22"/>
        <v>183760.1</v>
      </c>
      <c r="G45" s="110">
        <f t="shared" si="22"/>
        <v>177325.33</v>
      </c>
      <c r="H45" s="110">
        <f t="shared" si="22"/>
        <v>199256.2</v>
      </c>
      <c r="I45" s="135">
        <f>I27+I33+I39</f>
        <v>179279.37203648116</v>
      </c>
      <c r="J45" s="135">
        <f t="shared" ref="J45:M45" si="23">J27+J33+J39</f>
        <v>180320.18088659141</v>
      </c>
      <c r="K45" s="135">
        <f t="shared" si="23"/>
        <v>183760.09687499897</v>
      </c>
      <c r="L45" s="135">
        <f t="shared" si="23"/>
        <v>177325.32883653761</v>
      </c>
      <c r="M45" s="135">
        <f t="shared" si="23"/>
        <v>199256.20098067567</v>
      </c>
    </row>
    <row r="46" spans="1:13" x14ac:dyDescent="0.25">
      <c r="A46" s="111"/>
      <c r="B46" s="112"/>
      <c r="C46" s="113"/>
      <c r="D46" s="114"/>
      <c r="E46" s="114"/>
      <c r="F46" s="114"/>
      <c r="G46" s="114"/>
      <c r="H46" s="56"/>
      <c r="I46" s="140"/>
      <c r="J46" s="140"/>
      <c r="K46" s="140"/>
    </row>
    <row r="47" spans="1:13" x14ac:dyDescent="0.25">
      <c r="A47" s="111"/>
      <c r="B47" s="112"/>
      <c r="C47" s="113"/>
      <c r="D47" s="114"/>
      <c r="E47" s="114"/>
      <c r="F47" s="114"/>
      <c r="G47" s="114"/>
      <c r="H47" s="56"/>
      <c r="I47" s="140"/>
      <c r="J47" s="140"/>
      <c r="K47" s="140"/>
    </row>
    <row r="48" spans="1:13" s="117" customFormat="1" ht="17.25" x14ac:dyDescent="0.3">
      <c r="A48" s="115"/>
      <c r="B48" s="116" t="s">
        <v>61</v>
      </c>
      <c r="C48" s="421" t="s">
        <v>62</v>
      </c>
      <c r="D48" s="421"/>
      <c r="E48" s="422" t="s">
        <v>78</v>
      </c>
      <c r="F48" s="422"/>
      <c r="G48" s="141"/>
      <c r="I48" s="128"/>
      <c r="J48" s="128"/>
      <c r="K48" s="128"/>
      <c r="L48" s="128"/>
      <c r="M48" s="128"/>
    </row>
    <row r="49" spans="1:13" ht="14.45" customHeight="1" x14ac:dyDescent="0.25">
      <c r="A49" s="118"/>
      <c r="B49" s="119"/>
      <c r="C49" s="417" t="s">
        <v>145</v>
      </c>
      <c r="D49" s="417"/>
      <c r="E49" s="418"/>
      <c r="F49" s="418"/>
      <c r="G49" s="142"/>
    </row>
    <row r="50" spans="1:13" x14ac:dyDescent="0.25">
      <c r="A50" s="120"/>
      <c r="B50" s="119"/>
      <c r="C50" s="418"/>
      <c r="D50" s="418"/>
      <c r="E50" s="418"/>
      <c r="F50" s="418"/>
      <c r="G50" s="142"/>
    </row>
    <row r="51" spans="1:13" x14ac:dyDescent="0.25">
      <c r="D51" s="57">
        <f>D20/D11*1000</f>
        <v>2132.3083716620922</v>
      </c>
      <c r="E51" s="57">
        <f t="shared" ref="E51:H51" si="24">E20/E11*1000</f>
        <v>2132.3083716620922</v>
      </c>
      <c r="F51" s="57">
        <f t="shared" si="24"/>
        <v>2132.3083716620922</v>
      </c>
      <c r="G51" s="57">
        <f t="shared" si="24"/>
        <v>2132.3083716620922</v>
      </c>
      <c r="H51" s="57">
        <f t="shared" si="24"/>
        <v>2132.3083716620922</v>
      </c>
    </row>
    <row r="52" spans="1:13" x14ac:dyDescent="0.25">
      <c r="D52" s="57">
        <f>(D20-D18)/(D11-5232.83)*1000</f>
        <v>2198.2489555911816</v>
      </c>
    </row>
    <row r="58" spans="1:13" x14ac:dyDescent="0.25">
      <c r="D58" s="123">
        <f>D20/D11*1000</f>
        <v>2132.3083716620922</v>
      </c>
      <c r="E58" s="123">
        <f t="shared" ref="E58:H58" si="25">E20/E11*1000</f>
        <v>2132.3083716620922</v>
      </c>
      <c r="F58" s="123">
        <f t="shared" si="25"/>
        <v>2132.3083716620922</v>
      </c>
      <c r="G58" s="123">
        <f t="shared" si="25"/>
        <v>2132.3083716620922</v>
      </c>
      <c r="H58" s="123">
        <f t="shared" si="25"/>
        <v>2132.3083716620922</v>
      </c>
      <c r="I58" s="57"/>
      <c r="J58" s="57"/>
      <c r="K58" s="57"/>
      <c r="L58" s="57"/>
      <c r="M58" s="57"/>
    </row>
  </sheetData>
  <mergeCells count="22">
    <mergeCell ref="A43:F43"/>
    <mergeCell ref="E1:H1"/>
    <mergeCell ref="A3:H3"/>
    <mergeCell ref="A4:H4"/>
    <mergeCell ref="A5:H5"/>
    <mergeCell ref="A7:A8"/>
    <mergeCell ref="B7:B8"/>
    <mergeCell ref="C7:C8"/>
    <mergeCell ref="D7:D8"/>
    <mergeCell ref="E7:F7"/>
    <mergeCell ref="G7:H7"/>
    <mergeCell ref="A15:H15"/>
    <mergeCell ref="A22:H22"/>
    <mergeCell ref="A28:H28"/>
    <mergeCell ref="A34:H34"/>
    <mergeCell ref="A40:F40"/>
    <mergeCell ref="C48:D48"/>
    <mergeCell ref="E48:F48"/>
    <mergeCell ref="C49:D49"/>
    <mergeCell ref="E49:F49"/>
    <mergeCell ref="C50:D50"/>
    <mergeCell ref="E50:F50"/>
  </mergeCells>
  <conditionalFormatting sqref="A4">
    <cfRule type="cellIs" dxfId="64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3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A1:M58"/>
  <sheetViews>
    <sheetView topLeftCell="A16" zoomScaleNormal="100" zoomScaleSheetLayoutView="115" workbookViewId="0">
      <selection activeCell="H45" sqref="H45"/>
    </sheetView>
  </sheetViews>
  <sheetFormatPr defaultColWidth="9.140625" defaultRowHeight="15" x14ac:dyDescent="0.25"/>
  <cols>
    <col min="1" max="1" width="5.5703125" style="121" customWidth="1"/>
    <col min="2" max="2" width="40.85546875" style="57" customWidth="1"/>
    <col min="3" max="3" width="9.140625" style="57"/>
    <col min="4" max="4" width="13.140625" style="57" customWidth="1"/>
    <col min="5" max="6" width="15" style="57" customWidth="1"/>
    <col min="7" max="8" width="14.85546875" style="57" customWidth="1"/>
    <col min="9" max="9" width="12.85546875" style="57" customWidth="1"/>
    <col min="10" max="13" width="13.140625" style="57" bestFit="1" customWidth="1"/>
    <col min="14" max="16384" width="9.140625" style="57"/>
  </cols>
  <sheetData>
    <row r="1" spans="1:9" ht="45.75" customHeight="1" x14ac:dyDescent="0.25">
      <c r="A1" s="56"/>
      <c r="C1" s="58"/>
      <c r="D1" s="58"/>
      <c r="E1" s="375" t="s">
        <v>80</v>
      </c>
      <c r="F1" s="375"/>
      <c r="G1" s="375"/>
      <c r="H1" s="375"/>
    </row>
    <row r="2" spans="1:9" ht="12.75" customHeight="1" x14ac:dyDescent="0.25">
      <c r="A2" s="59"/>
      <c r="B2" s="58"/>
      <c r="C2" s="58"/>
      <c r="D2" s="58"/>
      <c r="E2" s="60"/>
      <c r="F2" s="60"/>
    </row>
    <row r="3" spans="1:9" ht="36" customHeight="1" x14ac:dyDescent="0.3">
      <c r="A3" s="59"/>
      <c r="B3" s="473" t="s">
        <v>81</v>
      </c>
      <c r="C3" s="473"/>
      <c r="D3" s="473"/>
      <c r="E3" s="473"/>
      <c r="F3" s="473"/>
      <c r="G3" s="473"/>
      <c r="H3" s="473"/>
    </row>
    <row r="4" spans="1:9" ht="18.75" customHeight="1" x14ac:dyDescent="0.25">
      <c r="A4" s="59"/>
      <c r="B4" s="450" t="str">
        <f>'[54]1_Елементи витрат'!A3</f>
        <v>КПТМ "Черкаситеплокомуненерго"</v>
      </c>
      <c r="C4" s="450"/>
      <c r="D4" s="450"/>
      <c r="E4" s="450"/>
      <c r="F4" s="450"/>
      <c r="G4" s="450"/>
      <c r="H4" s="450"/>
    </row>
    <row r="5" spans="1:9" ht="15.75" customHeight="1" x14ac:dyDescent="0.25">
      <c r="A5" s="59"/>
      <c r="B5" s="451" t="s">
        <v>2</v>
      </c>
      <c r="C5" s="451"/>
      <c r="D5" s="451"/>
      <c r="E5" s="451"/>
      <c r="F5" s="451"/>
      <c r="G5" s="451"/>
      <c r="H5" s="451"/>
    </row>
    <row r="6" spans="1:9" ht="21" customHeight="1" x14ac:dyDescent="0.25">
      <c r="A6" s="59"/>
      <c r="B6" s="58"/>
      <c r="C6" s="58"/>
      <c r="D6" s="58"/>
      <c r="E6" s="428"/>
      <c r="F6" s="428"/>
      <c r="H6" s="57" t="s">
        <v>82</v>
      </c>
    </row>
    <row r="7" spans="1:9" ht="102.75" customHeight="1" x14ac:dyDescent="0.25">
      <c r="A7" s="452" t="s">
        <v>4</v>
      </c>
      <c r="B7" s="454" t="s">
        <v>83</v>
      </c>
      <c r="C7" s="454" t="s">
        <v>6</v>
      </c>
      <c r="D7" s="456" t="s">
        <v>84</v>
      </c>
      <c r="E7" s="445" t="s">
        <v>85</v>
      </c>
      <c r="F7" s="446"/>
      <c r="G7" s="445" t="s">
        <v>86</v>
      </c>
      <c r="H7" s="446"/>
    </row>
    <row r="8" spans="1:9" s="62" customFormat="1" ht="42" customHeight="1" x14ac:dyDescent="0.25">
      <c r="A8" s="453"/>
      <c r="B8" s="455"/>
      <c r="C8" s="455"/>
      <c r="D8" s="457"/>
      <c r="E8" s="61" t="s">
        <v>11</v>
      </c>
      <c r="F8" s="61" t="s">
        <v>87</v>
      </c>
      <c r="G8" s="61" t="s">
        <v>11</v>
      </c>
      <c r="H8" s="61" t="s">
        <v>87</v>
      </c>
    </row>
    <row r="9" spans="1:9" s="66" customFormat="1" x14ac:dyDescent="0.25">
      <c r="A9" s="63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5">
        <v>7</v>
      </c>
      <c r="H9" s="65">
        <v>8</v>
      </c>
    </row>
    <row r="10" spans="1:9" s="71" customFormat="1" ht="62.25" customHeight="1" x14ac:dyDescent="0.25">
      <c r="A10" s="67" t="s">
        <v>88</v>
      </c>
      <c r="B10" s="68" t="s">
        <v>89</v>
      </c>
      <c r="C10" s="69" t="s">
        <v>90</v>
      </c>
      <c r="D10" s="70">
        <f>E10</f>
        <v>302815.59257739113</v>
      </c>
      <c r="E10" s="70">
        <f>'[54]Д9.1'!F31</f>
        <v>302815.59257739113</v>
      </c>
      <c r="F10" s="70">
        <f>'[54]Д9.1'!H31</f>
        <v>302815.59257739113</v>
      </c>
      <c r="G10" s="70">
        <f>'[54]Д9.1'!J31</f>
        <v>302815.59257739113</v>
      </c>
      <c r="H10" s="70">
        <f>'[54]Д9.1'!L31</f>
        <v>302815.59257739113</v>
      </c>
    </row>
    <row r="11" spans="1:9" ht="24" x14ac:dyDescent="0.25">
      <c r="A11" s="67" t="s">
        <v>91</v>
      </c>
      <c r="B11" s="72" t="s">
        <v>92</v>
      </c>
      <c r="C11" s="69" t="s">
        <v>90</v>
      </c>
      <c r="D11" s="70">
        <f>[54]Д2!F76</f>
        <v>273692.4791718293</v>
      </c>
      <c r="E11" s="70">
        <f t="shared" ref="E11" si="0">$D$11</f>
        <v>273692.4791718293</v>
      </c>
      <c r="F11" s="70">
        <f>$D$11</f>
        <v>273692.4791718293</v>
      </c>
      <c r="G11" s="70">
        <f t="shared" ref="G11:H11" si="1">$D$11</f>
        <v>273692.4791718293</v>
      </c>
      <c r="H11" s="70">
        <f t="shared" si="1"/>
        <v>273692.4791718293</v>
      </c>
    </row>
    <row r="12" spans="1:9" s="77" customFormat="1" ht="28.5" customHeight="1" x14ac:dyDescent="0.25">
      <c r="A12" s="73" t="s">
        <v>93</v>
      </c>
      <c r="B12" s="74" t="s">
        <v>94</v>
      </c>
      <c r="C12" s="75" t="s">
        <v>95</v>
      </c>
      <c r="D12" s="76">
        <f>[54]Д2!F98</f>
        <v>125.16442236012519</v>
      </c>
      <c r="E12" s="76">
        <f t="shared" ref="E12:H12" si="2">$D$12</f>
        <v>125.16442236012519</v>
      </c>
      <c r="F12" s="76">
        <f t="shared" si="2"/>
        <v>125.16442236012519</v>
      </c>
      <c r="G12" s="76">
        <f t="shared" si="2"/>
        <v>125.16442236012519</v>
      </c>
      <c r="H12" s="76">
        <f t="shared" si="2"/>
        <v>125.16442236012519</v>
      </c>
    </row>
    <row r="13" spans="1:9" s="77" customFormat="1" ht="36" x14ac:dyDescent="0.25">
      <c r="A13" s="78" t="s">
        <v>96</v>
      </c>
      <c r="B13" s="79" t="s">
        <v>97</v>
      </c>
      <c r="C13" s="80" t="s">
        <v>95</v>
      </c>
      <c r="D13" s="81">
        <f>E13+G13</f>
        <v>103.25114887107455</v>
      </c>
      <c r="E13" s="81">
        <f>[54]Тран!$E$21</f>
        <v>32.959476999439282</v>
      </c>
      <c r="F13" s="81">
        <f>[54]Тран!$E$21</f>
        <v>32.959476999439282</v>
      </c>
      <c r="G13" s="81">
        <f>[54]Тран!$E$20</f>
        <v>70.291671871635273</v>
      </c>
      <c r="H13" s="81">
        <f>[54]Тран!$E$20</f>
        <v>70.291671871635273</v>
      </c>
    </row>
    <row r="14" spans="1:9" s="77" customFormat="1" ht="36" x14ac:dyDescent="0.25">
      <c r="A14" s="78" t="s">
        <v>98</v>
      </c>
      <c r="B14" s="79" t="s">
        <v>99</v>
      </c>
      <c r="C14" s="80" t="s">
        <v>95</v>
      </c>
      <c r="D14" s="81">
        <f>E14+F14+G14+H14</f>
        <v>103.25114887107459</v>
      </c>
      <c r="E14" s="81">
        <f>[54]Постач!$E$15</f>
        <v>32.440512997170941</v>
      </c>
      <c r="F14" s="81">
        <f>[54]Постач!$E$16</f>
        <v>0.51896400226834072</v>
      </c>
      <c r="G14" s="81">
        <f>[54]Постач!$E$18</f>
        <v>67.46763605384767</v>
      </c>
      <c r="H14" s="81">
        <f>[54]Постач!$E$19</f>
        <v>2.8240358177876419</v>
      </c>
    </row>
    <row r="15" spans="1:9" ht="15" customHeight="1" x14ac:dyDescent="0.25">
      <c r="A15" s="477" t="s">
        <v>100</v>
      </c>
      <c r="B15" s="478"/>
      <c r="C15" s="478"/>
      <c r="D15" s="478"/>
      <c r="E15" s="478"/>
      <c r="F15" s="478"/>
      <c r="G15" s="478"/>
      <c r="H15" s="479"/>
      <c r="I15" s="77"/>
    </row>
    <row r="16" spans="1:9" ht="30" customHeight="1" x14ac:dyDescent="0.25">
      <c r="A16" s="69">
        <v>4</v>
      </c>
      <c r="B16" s="82" t="s">
        <v>101</v>
      </c>
      <c r="C16" s="83" t="s">
        <v>102</v>
      </c>
      <c r="D16" s="84">
        <f>[54]Д11!C9+[54]Д11!C14</f>
        <v>172739.19961190072</v>
      </c>
      <c r="E16" s="84">
        <f>$D$16</f>
        <v>172739.19961190072</v>
      </c>
      <c r="F16" s="84">
        <f t="shared" ref="F16:H16" si="3">$D$16</f>
        <v>172739.19961190072</v>
      </c>
      <c r="G16" s="84">
        <f t="shared" si="3"/>
        <v>172739.19961190072</v>
      </c>
      <c r="H16" s="84">
        <f t="shared" si="3"/>
        <v>172739.19961190072</v>
      </c>
    </row>
    <row r="17" spans="1:13" x14ac:dyDescent="0.25">
      <c r="A17" s="69">
        <v>5</v>
      </c>
      <c r="B17" s="82" t="s">
        <v>103</v>
      </c>
      <c r="C17" s="83" t="s">
        <v>102</v>
      </c>
      <c r="D17" s="84">
        <f>[54]Д4!L11</f>
        <v>4198.6960590395302</v>
      </c>
      <c r="E17" s="84">
        <f>$D$17</f>
        <v>4198.6960590395302</v>
      </c>
      <c r="F17" s="84">
        <f t="shared" ref="F17:H17" si="4">$D$17</f>
        <v>4198.6960590395302</v>
      </c>
      <c r="G17" s="84">
        <f t="shared" si="4"/>
        <v>4198.6960590395302</v>
      </c>
      <c r="H17" s="84">
        <f t="shared" si="4"/>
        <v>4198.6960590395302</v>
      </c>
    </row>
    <row r="18" spans="1:13" x14ac:dyDescent="0.25">
      <c r="A18" s="69">
        <v>6</v>
      </c>
      <c r="B18" s="82" t="s">
        <v>104</v>
      </c>
      <c r="C18" s="83" t="s">
        <v>102</v>
      </c>
      <c r="D18" s="84">
        <f>[54]Д4!L50</f>
        <v>111167.49770569986</v>
      </c>
      <c r="E18" s="84">
        <f t="shared" ref="E18:H18" si="5">$D$18</f>
        <v>111167.49770569986</v>
      </c>
      <c r="F18" s="84">
        <f t="shared" si="5"/>
        <v>111167.49770569986</v>
      </c>
      <c r="G18" s="84">
        <f t="shared" si="5"/>
        <v>111167.49770569986</v>
      </c>
      <c r="H18" s="84">
        <f t="shared" si="5"/>
        <v>111167.49770569986</v>
      </c>
    </row>
    <row r="19" spans="1:13" ht="36" x14ac:dyDescent="0.25">
      <c r="A19" s="69">
        <v>7</v>
      </c>
      <c r="B19" s="82" t="s">
        <v>105</v>
      </c>
      <c r="C19" s="83" t="s">
        <v>102</v>
      </c>
      <c r="D19" s="84">
        <f>[54]Д4!L40</f>
        <v>24177.887560756692</v>
      </c>
      <c r="E19" s="84">
        <f>$D$19</f>
        <v>24177.887560756692</v>
      </c>
      <c r="F19" s="84">
        <f>$D$19</f>
        <v>24177.887560756692</v>
      </c>
      <c r="G19" s="84">
        <f t="shared" ref="G19:H19" si="6">$D$19</f>
        <v>24177.887560756692</v>
      </c>
      <c r="H19" s="84">
        <f t="shared" si="6"/>
        <v>24177.887560756692</v>
      </c>
    </row>
    <row r="20" spans="1:13" x14ac:dyDescent="0.25">
      <c r="A20" s="69">
        <v>8</v>
      </c>
      <c r="B20" s="68" t="s">
        <v>106</v>
      </c>
      <c r="C20" s="69" t="s">
        <v>102</v>
      </c>
      <c r="D20" s="70">
        <f>D16+D17+D18+D19</f>
        <v>312283.2809373968</v>
      </c>
      <c r="E20" s="70">
        <f t="shared" ref="E20:H20" si="7">E16+E17+E18+E19</f>
        <v>312283.2809373968</v>
      </c>
      <c r="F20" s="70">
        <f t="shared" si="7"/>
        <v>312283.2809373968</v>
      </c>
      <c r="G20" s="70">
        <f t="shared" si="7"/>
        <v>312283.2809373968</v>
      </c>
      <c r="H20" s="70">
        <f t="shared" si="7"/>
        <v>312283.2809373968</v>
      </c>
    </row>
    <row r="21" spans="1:13" ht="24" x14ac:dyDescent="0.25">
      <c r="A21" s="69">
        <v>9</v>
      </c>
      <c r="B21" s="72" t="s">
        <v>107</v>
      </c>
      <c r="C21" s="69" t="s">
        <v>14</v>
      </c>
      <c r="D21" s="70">
        <f>ROUND(D20/D10*1000,2)</f>
        <v>1031.27</v>
      </c>
      <c r="E21" s="70">
        <f t="shared" ref="E21:H21" si="8">ROUND(E20/E10*1000,2)</f>
        <v>1031.27</v>
      </c>
      <c r="F21" s="70">
        <f t="shared" si="8"/>
        <v>1031.27</v>
      </c>
      <c r="G21" s="70">
        <f t="shared" si="8"/>
        <v>1031.27</v>
      </c>
      <c r="H21" s="70">
        <f t="shared" si="8"/>
        <v>1031.27</v>
      </c>
      <c r="I21" s="57">
        <f>D21*1.2</f>
        <v>1237.5239999999999</v>
      </c>
      <c r="J21" s="57">
        <f t="shared" ref="J21:M21" si="9">E21*1.2</f>
        <v>1237.5239999999999</v>
      </c>
      <c r="K21" s="57">
        <f t="shared" si="9"/>
        <v>1237.5239999999999</v>
      </c>
      <c r="L21" s="57">
        <f t="shared" si="9"/>
        <v>1237.5239999999999</v>
      </c>
      <c r="M21" s="57">
        <f t="shared" si="9"/>
        <v>1237.5239999999999</v>
      </c>
    </row>
    <row r="22" spans="1:13" ht="15" customHeight="1" x14ac:dyDescent="0.25">
      <c r="A22" s="423" t="s">
        <v>108</v>
      </c>
      <c r="B22" s="424"/>
      <c r="C22" s="424"/>
      <c r="D22" s="424"/>
      <c r="E22" s="424"/>
      <c r="F22" s="424"/>
      <c r="G22" s="424"/>
      <c r="H22" s="480"/>
    </row>
    <row r="23" spans="1:13" ht="24" x14ac:dyDescent="0.25">
      <c r="A23" s="67" t="s">
        <v>59</v>
      </c>
      <c r="B23" s="72" t="s">
        <v>109</v>
      </c>
      <c r="C23" s="69" t="s">
        <v>13</v>
      </c>
      <c r="D23" s="70">
        <f>[54]Д4!L56-D20</f>
        <v>69732.632141447801</v>
      </c>
      <c r="E23" s="70">
        <f>$D$23</f>
        <v>69732.632141447801</v>
      </c>
      <c r="F23" s="70">
        <f>$D$23</f>
        <v>69732.632141447801</v>
      </c>
      <c r="G23" s="70">
        <f t="shared" ref="G23:H23" si="10">$D$23</f>
        <v>69732.632141447801</v>
      </c>
      <c r="H23" s="70">
        <f t="shared" si="10"/>
        <v>69732.632141447801</v>
      </c>
    </row>
    <row r="24" spans="1:13" x14ac:dyDescent="0.25">
      <c r="A24" s="67" t="s">
        <v>110</v>
      </c>
      <c r="B24" s="72" t="s">
        <v>111</v>
      </c>
      <c r="C24" s="69" t="s">
        <v>13</v>
      </c>
      <c r="D24" s="70">
        <f>[54]Д4!L57</f>
        <v>0</v>
      </c>
      <c r="E24" s="70">
        <f>$D$24</f>
        <v>0</v>
      </c>
      <c r="F24" s="70">
        <f>$D$24</f>
        <v>0</v>
      </c>
      <c r="G24" s="70">
        <f t="shared" ref="G24:H24" si="11">$D$24</f>
        <v>0</v>
      </c>
      <c r="H24" s="70">
        <f t="shared" si="11"/>
        <v>0</v>
      </c>
    </row>
    <row r="25" spans="1:13" ht="24" x14ac:dyDescent="0.25">
      <c r="A25" s="67" t="s">
        <v>112</v>
      </c>
      <c r="B25" s="72" t="s">
        <v>113</v>
      </c>
      <c r="C25" s="69" t="s">
        <v>13</v>
      </c>
      <c r="D25" s="70">
        <f>[54]Д4!L59</f>
        <v>26693.82385229216</v>
      </c>
      <c r="E25" s="70">
        <f>$D$25</f>
        <v>26693.82385229216</v>
      </c>
      <c r="F25" s="70">
        <f>$D$25</f>
        <v>26693.82385229216</v>
      </c>
      <c r="G25" s="70">
        <f t="shared" ref="G25:H25" si="12">$D$25</f>
        <v>26693.82385229216</v>
      </c>
      <c r="H25" s="70">
        <f t="shared" si="12"/>
        <v>26693.82385229216</v>
      </c>
    </row>
    <row r="26" spans="1:13" x14ac:dyDescent="0.25">
      <c r="A26" s="67" t="s">
        <v>114</v>
      </c>
      <c r="B26" s="85" t="s">
        <v>115</v>
      </c>
      <c r="C26" s="69" t="s">
        <v>13</v>
      </c>
      <c r="D26" s="70">
        <f>[54]Д4!L58</f>
        <v>0</v>
      </c>
      <c r="E26" s="70">
        <f>$D$26</f>
        <v>0</v>
      </c>
      <c r="F26" s="70">
        <f>$D$26</f>
        <v>0</v>
      </c>
      <c r="G26" s="70">
        <f t="shared" ref="G26:H26" si="13">$D$26</f>
        <v>0</v>
      </c>
      <c r="H26" s="70">
        <f t="shared" si="13"/>
        <v>0</v>
      </c>
    </row>
    <row r="27" spans="1:13" s="91" customFormat="1" ht="36" x14ac:dyDescent="0.25">
      <c r="A27" s="86" t="s">
        <v>116</v>
      </c>
      <c r="B27" s="87" t="s">
        <v>117</v>
      </c>
      <c r="C27" s="88" t="s">
        <v>118</v>
      </c>
      <c r="D27" s="89">
        <f t="shared" ref="D27:H27" si="14">IFERROR(SUM(D23:D26)/D12/12*1000,0)</f>
        <v>64199.856859949745</v>
      </c>
      <c r="E27" s="89">
        <f>IFERROR(SUM(E23:E26)/E12/12*1000,0)</f>
        <v>64199.856859949745</v>
      </c>
      <c r="F27" s="89">
        <f t="shared" si="14"/>
        <v>64199.856859949745</v>
      </c>
      <c r="G27" s="89">
        <f t="shared" si="14"/>
        <v>64199.856859949745</v>
      </c>
      <c r="H27" s="89">
        <f t="shared" si="14"/>
        <v>64199.856859949745</v>
      </c>
      <c r="I27" s="90">
        <f>D27*1.2</f>
        <v>77039.828231939697</v>
      </c>
      <c r="J27" s="90">
        <f>E27*1.2</f>
        <v>77039.828231939697</v>
      </c>
      <c r="K27" s="90">
        <f>F27*1.2</f>
        <v>77039.828231939697</v>
      </c>
      <c r="L27" s="90">
        <f>G27*1.2</f>
        <v>77039.828231939697</v>
      </c>
      <c r="M27" s="90">
        <f>H27*1.2</f>
        <v>77039.828231939697</v>
      </c>
    </row>
    <row r="28" spans="1:13" ht="15" customHeight="1" x14ac:dyDescent="0.25">
      <c r="A28" s="423" t="s">
        <v>119</v>
      </c>
      <c r="B28" s="424"/>
      <c r="C28" s="424"/>
      <c r="D28" s="424"/>
      <c r="E28" s="424"/>
      <c r="F28" s="424"/>
      <c r="G28" s="424"/>
      <c r="H28" s="480"/>
      <c r="J28" s="92"/>
      <c r="K28" s="92"/>
      <c r="L28" s="92"/>
      <c r="M28" s="92"/>
    </row>
    <row r="29" spans="1:13" ht="24" x14ac:dyDescent="0.25">
      <c r="A29" s="67" t="s">
        <v>120</v>
      </c>
      <c r="B29" s="72" t="s">
        <v>121</v>
      </c>
      <c r="C29" s="69" t="s">
        <v>13</v>
      </c>
      <c r="D29" s="70">
        <f>E29+G29</f>
        <v>71370.699201817071</v>
      </c>
      <c r="E29" s="70">
        <f>[54]Д6_ЦТП_ТЕ!K40</f>
        <v>23971.99511674224</v>
      </c>
      <c r="F29" s="70">
        <f>E29</f>
        <v>23971.99511674224</v>
      </c>
      <c r="G29" s="89">
        <f>[54]Д6_ТЕ!$K$40</f>
        <v>47398.704085074838</v>
      </c>
      <c r="H29" s="89">
        <f>[54]Д6_ТЕ!$K$40</f>
        <v>47398.704085074838</v>
      </c>
      <c r="J29" s="92"/>
      <c r="K29" s="92"/>
      <c r="L29" s="92"/>
      <c r="M29" s="92"/>
    </row>
    <row r="30" spans="1:13" x14ac:dyDescent="0.25">
      <c r="A30" s="67" t="s">
        <v>122</v>
      </c>
      <c r="B30" s="72" t="s">
        <v>111</v>
      </c>
      <c r="C30" s="69" t="s">
        <v>13</v>
      </c>
      <c r="D30" s="70">
        <f>E30+G30</f>
        <v>0</v>
      </c>
      <c r="E30" s="70"/>
      <c r="F30" s="70"/>
      <c r="G30" s="89"/>
      <c r="H30" s="89"/>
      <c r="J30" s="92"/>
      <c r="K30" s="92"/>
      <c r="L30" s="92"/>
      <c r="M30" s="92"/>
    </row>
    <row r="31" spans="1:13" ht="24" x14ac:dyDescent="0.25">
      <c r="A31" s="67" t="s">
        <v>123</v>
      </c>
      <c r="B31" s="72" t="s">
        <v>124</v>
      </c>
      <c r="C31" s="69" t="s">
        <v>13</v>
      </c>
      <c r="D31" s="70">
        <f>E31+G31</f>
        <v>3913.6392806832878</v>
      </c>
      <c r="E31" s="70">
        <f>[54]Д6_ЦТП_ТЕ!K43</f>
        <v>553.28187099622164</v>
      </c>
      <c r="F31" s="70">
        <f>E31</f>
        <v>553.28187099622164</v>
      </c>
      <c r="G31" s="89">
        <f>[54]Д6_ТЕ!$K$43</f>
        <v>3360.3574096870661</v>
      </c>
      <c r="H31" s="89">
        <f>[54]Д6_ТЕ!$K$43</f>
        <v>3360.3574096870661</v>
      </c>
      <c r="J31" s="92"/>
      <c r="K31" s="92"/>
      <c r="L31" s="92"/>
      <c r="M31" s="92"/>
    </row>
    <row r="32" spans="1:13" x14ac:dyDescent="0.25">
      <c r="A32" s="67" t="s">
        <v>125</v>
      </c>
      <c r="B32" s="72" t="s">
        <v>115</v>
      </c>
      <c r="C32" s="69" t="s">
        <v>13</v>
      </c>
      <c r="D32" s="70">
        <f>E32+G32</f>
        <v>0</v>
      </c>
      <c r="E32" s="70">
        <f>[54]Д6_ЦТП_ТЕ!K42</f>
        <v>0</v>
      </c>
      <c r="F32" s="70">
        <f>E32</f>
        <v>0</v>
      </c>
      <c r="G32" s="89">
        <f>[54]Д6_ТЕ!$K$42</f>
        <v>0</v>
      </c>
      <c r="H32" s="89">
        <f>[54]Д6_ТЕ!$K$42</f>
        <v>0</v>
      </c>
      <c r="J32" s="92"/>
      <c r="K32" s="92"/>
      <c r="L32" s="92"/>
      <c r="M32" s="92"/>
    </row>
    <row r="33" spans="1:13" s="93" customFormat="1" ht="36" x14ac:dyDescent="0.25">
      <c r="A33" s="86" t="s">
        <v>126</v>
      </c>
      <c r="B33" s="87" t="s">
        <v>127</v>
      </c>
      <c r="C33" s="88" t="s">
        <v>118</v>
      </c>
      <c r="D33" s="89">
        <f>IFERROR(SUM(D29:D32)/D13/12*1000,0)</f>
        <v>60761.501853847658</v>
      </c>
      <c r="E33" s="89">
        <f t="shared" ref="E33:H33" si="15">IFERROR(SUM(E29:E32)/E13/12*1000,0)</f>
        <v>62008.662405241077</v>
      </c>
      <c r="F33" s="89">
        <f t="shared" si="15"/>
        <v>62008.662405241077</v>
      </c>
      <c r="G33" s="89">
        <f t="shared" si="15"/>
        <v>60176.713380138768</v>
      </c>
      <c r="H33" s="89">
        <f t="shared" si="15"/>
        <v>60176.713380138768</v>
      </c>
      <c r="I33" s="90">
        <f>D33*1.2</f>
        <v>72913.802224617189</v>
      </c>
      <c r="J33" s="90">
        <f>E33*1.2</f>
        <v>74410.394886289287</v>
      </c>
      <c r="K33" s="90">
        <f>F33*1.2</f>
        <v>74410.394886289287</v>
      </c>
      <c r="L33" s="90">
        <f>G33*1.2</f>
        <v>72212.056056166519</v>
      </c>
      <c r="M33" s="90">
        <f>H33*1.2</f>
        <v>72212.056056166519</v>
      </c>
    </row>
    <row r="34" spans="1:13" ht="15" customHeight="1" x14ac:dyDescent="0.25">
      <c r="A34" s="423" t="s">
        <v>128</v>
      </c>
      <c r="B34" s="424"/>
      <c r="C34" s="424"/>
      <c r="D34" s="424"/>
      <c r="E34" s="424"/>
      <c r="F34" s="424"/>
      <c r="G34" s="424"/>
      <c r="H34" s="480"/>
      <c r="J34" s="92"/>
      <c r="K34" s="92"/>
      <c r="L34" s="92"/>
      <c r="M34" s="92"/>
    </row>
    <row r="35" spans="1:13" ht="24" x14ac:dyDescent="0.25">
      <c r="A35" s="94" t="s">
        <v>129</v>
      </c>
      <c r="B35" s="95" t="s">
        <v>130</v>
      </c>
      <c r="C35" s="96" t="s">
        <v>13</v>
      </c>
      <c r="D35" s="89">
        <f>E35+F35+G35+H35</f>
        <v>7708.698146183302</v>
      </c>
      <c r="E35" s="89">
        <f>'[54]Д9.1'!$F$22</f>
        <v>738.90152472468492</v>
      </c>
      <c r="F35" s="89">
        <f>'[54]Д9.1'!$H$22</f>
        <v>11.82070046364179</v>
      </c>
      <c r="G35" s="89">
        <f>'[54]Д9.1'!J22</f>
        <v>6762.6483507108078</v>
      </c>
      <c r="H35" s="89">
        <f>'[54]Д9.1'!L22</f>
        <v>195.32757028416768</v>
      </c>
      <c r="J35" s="92"/>
      <c r="K35" s="92"/>
      <c r="L35" s="92"/>
      <c r="M35" s="92"/>
    </row>
    <row r="36" spans="1:13" x14ac:dyDescent="0.25">
      <c r="A36" s="67" t="s">
        <v>131</v>
      </c>
      <c r="B36" s="72" t="s">
        <v>111</v>
      </c>
      <c r="C36" s="69" t="s">
        <v>13</v>
      </c>
      <c r="D36" s="89">
        <f t="shared" ref="D36:D38" si="16">E36+F36+G36+H36</f>
        <v>0</v>
      </c>
      <c r="E36" s="89">
        <f>'[54]Д9.1'!$F$23</f>
        <v>0</v>
      </c>
      <c r="F36" s="89">
        <f>'[54]Д9.1'!$H$23</f>
        <v>0</v>
      </c>
      <c r="G36" s="89">
        <f>'[54]Д9.1'!J23</f>
        <v>0</v>
      </c>
      <c r="H36" s="89">
        <f>'[54]Д9.1'!L23</f>
        <v>0</v>
      </c>
      <c r="J36" s="92"/>
      <c r="K36" s="92"/>
      <c r="L36" s="92"/>
      <c r="M36" s="92"/>
    </row>
    <row r="37" spans="1:13" ht="24" x14ac:dyDescent="0.25">
      <c r="A37" s="67" t="s">
        <v>132</v>
      </c>
      <c r="B37" s="72" t="s">
        <v>133</v>
      </c>
      <c r="C37" s="69" t="s">
        <v>13</v>
      </c>
      <c r="D37" s="89">
        <f t="shared" si="16"/>
        <v>5151.4909938925812</v>
      </c>
      <c r="E37" s="89">
        <f>'[54]Д9.1'!$F$24</f>
        <v>36.043976815838292</v>
      </c>
      <c r="F37" s="89">
        <f>'[54]Д9.1'!$H$24</f>
        <v>18.589331780259531</v>
      </c>
      <c r="G37" s="89">
        <f>'[54]Д9.1'!J24</f>
        <v>4496.1796426322035</v>
      </c>
      <c r="H37" s="89">
        <f>'[54]Д9.1'!L24</f>
        <v>600.6780426642797</v>
      </c>
      <c r="J37" s="92"/>
      <c r="K37" s="92"/>
      <c r="L37" s="92"/>
      <c r="M37" s="92"/>
    </row>
    <row r="38" spans="1:13" x14ac:dyDescent="0.25">
      <c r="A38" s="67" t="s">
        <v>134</v>
      </c>
      <c r="B38" s="72" t="s">
        <v>115</v>
      </c>
      <c r="C38" s="69" t="s">
        <v>13</v>
      </c>
      <c r="D38" s="89">
        <f t="shared" si="16"/>
        <v>0</v>
      </c>
      <c r="E38" s="89">
        <f>'[54]Д9.1'!$F$25</f>
        <v>0</v>
      </c>
      <c r="F38" s="89">
        <f>'[54]Д9.1'!$H$25</f>
        <v>0</v>
      </c>
      <c r="G38" s="89">
        <f>'[54]Д9.1'!J25</f>
        <v>0</v>
      </c>
      <c r="H38" s="89">
        <f>'[54]Д9.1'!L25</f>
        <v>0</v>
      </c>
      <c r="J38" s="92"/>
      <c r="K38" s="92"/>
      <c r="L38" s="92"/>
      <c r="M38" s="92"/>
    </row>
    <row r="39" spans="1:13" s="93" customFormat="1" ht="36" x14ac:dyDescent="0.25">
      <c r="A39" s="86" t="s">
        <v>135</v>
      </c>
      <c r="B39" s="87" t="s">
        <v>136</v>
      </c>
      <c r="C39" s="88" t="s">
        <v>118</v>
      </c>
      <c r="D39" s="89">
        <f>(D35+D36+D37+D38)/12/D14*1000</f>
        <v>10379.375339230581</v>
      </c>
      <c r="E39" s="89">
        <f t="shared" ref="E39:H39" si="17">(E35+E36+E37+E38)/12/E14*1000</f>
        <v>1990.6834334178182</v>
      </c>
      <c r="F39" s="89">
        <f>(F35+F36+F37+F38)/12/F14*1000</f>
        <v>4883.1312819036348</v>
      </c>
      <c r="G39" s="89">
        <f t="shared" si="17"/>
        <v>13906.45531678459</v>
      </c>
      <c r="H39" s="89">
        <f t="shared" si="17"/>
        <v>23489.008411728781</v>
      </c>
      <c r="I39" s="90">
        <f>D39*1.2</f>
        <v>12455.250407076697</v>
      </c>
      <c r="J39" s="90">
        <f>E39*1.2</f>
        <v>2388.8201201013817</v>
      </c>
      <c r="K39" s="90">
        <f>F39*1.2</f>
        <v>5859.7575382843615</v>
      </c>
      <c r="L39" s="90">
        <f>G39*1.2</f>
        <v>16687.746380141507</v>
      </c>
      <c r="M39" s="90">
        <f>H39*1.2</f>
        <v>28186.810094074535</v>
      </c>
    </row>
    <row r="40" spans="1:13" s="98" customFormat="1" ht="15" customHeight="1" x14ac:dyDescent="0.25">
      <c r="A40" s="447" t="s">
        <v>137</v>
      </c>
      <c r="B40" s="448"/>
      <c r="C40" s="448"/>
      <c r="D40" s="448"/>
      <c r="E40" s="448"/>
      <c r="F40" s="481"/>
      <c r="G40" s="97"/>
    </row>
    <row r="41" spans="1:13" s="98" customFormat="1" ht="24" x14ac:dyDescent="0.25">
      <c r="A41" s="99" t="s">
        <v>138</v>
      </c>
      <c r="B41" s="100" t="s">
        <v>139</v>
      </c>
      <c r="C41" s="101" t="s">
        <v>14</v>
      </c>
      <c r="D41" s="102">
        <f>D21</f>
        <v>1031.27</v>
      </c>
      <c r="E41" s="102">
        <f t="shared" ref="E41:H41" si="18">E21</f>
        <v>1031.27</v>
      </c>
      <c r="F41" s="102">
        <f t="shared" si="18"/>
        <v>1031.27</v>
      </c>
      <c r="G41" s="102">
        <f t="shared" si="18"/>
        <v>1031.27</v>
      </c>
      <c r="H41" s="102">
        <f t="shared" si="18"/>
        <v>1031.27</v>
      </c>
    </row>
    <row r="42" spans="1:13" s="98" customFormat="1" ht="60.6" customHeight="1" x14ac:dyDescent="0.25">
      <c r="A42" s="99" t="s">
        <v>140</v>
      </c>
      <c r="B42" s="100" t="s">
        <v>141</v>
      </c>
      <c r="C42" s="101" t="s">
        <v>118</v>
      </c>
      <c r="D42" s="102">
        <f>D33+D39+D27</f>
        <v>135340.73405302799</v>
      </c>
      <c r="E42" s="102">
        <f t="shared" ref="E42:H42" si="19">E33+E39+E27</f>
        <v>128199.20269860864</v>
      </c>
      <c r="F42" s="102">
        <f t="shared" si="19"/>
        <v>131091.65054709447</v>
      </c>
      <c r="G42" s="102">
        <f t="shared" si="19"/>
        <v>138283.02555687309</v>
      </c>
      <c r="H42" s="102">
        <f t="shared" si="19"/>
        <v>147865.57865181728</v>
      </c>
      <c r="I42" s="103"/>
      <c r="J42" s="103"/>
      <c r="K42" s="103"/>
    </row>
    <row r="43" spans="1:13" s="106" customFormat="1" ht="15" customHeight="1" x14ac:dyDescent="0.25">
      <c r="A43" s="419" t="s">
        <v>142</v>
      </c>
      <c r="B43" s="420"/>
      <c r="C43" s="420"/>
      <c r="D43" s="420"/>
      <c r="E43" s="420"/>
      <c r="F43" s="476"/>
      <c r="G43" s="104"/>
      <c r="H43" s="105"/>
      <c r="I43" s="105"/>
      <c r="J43" s="105"/>
      <c r="K43" s="105"/>
    </row>
    <row r="44" spans="1:13" s="106" customFormat="1" ht="24" x14ac:dyDescent="0.25">
      <c r="A44" s="107" t="s">
        <v>143</v>
      </c>
      <c r="B44" s="108" t="s">
        <v>139</v>
      </c>
      <c r="C44" s="109" t="s">
        <v>14</v>
      </c>
      <c r="D44" s="110">
        <f>ROUND(D41*1.2,2)</f>
        <v>1237.52</v>
      </c>
      <c r="E44" s="110">
        <f t="shared" ref="E44:H45" si="20">ROUND(E41*1.2,2)</f>
        <v>1237.52</v>
      </c>
      <c r="F44" s="110">
        <f t="shared" si="20"/>
        <v>1237.52</v>
      </c>
      <c r="G44" s="110">
        <f t="shared" si="20"/>
        <v>1237.52</v>
      </c>
      <c r="H44" s="110">
        <f t="shared" si="20"/>
        <v>1237.52</v>
      </c>
      <c r="I44" s="105"/>
      <c r="J44" s="105"/>
      <c r="K44" s="105"/>
    </row>
    <row r="45" spans="1:13" s="106" customFormat="1" ht="60" x14ac:dyDescent="0.25">
      <c r="A45" s="107" t="s">
        <v>144</v>
      </c>
      <c r="B45" s="108" t="s">
        <v>141</v>
      </c>
      <c r="C45" s="109" t="s">
        <v>118</v>
      </c>
      <c r="D45" s="110">
        <f>ROUND(D42*1.2,2)</f>
        <v>162408.88</v>
      </c>
      <c r="E45" s="110">
        <f t="shared" si="20"/>
        <v>153839.04000000001</v>
      </c>
      <c r="F45" s="110">
        <f t="shared" si="20"/>
        <v>157309.98000000001</v>
      </c>
      <c r="G45" s="110">
        <f t="shared" si="20"/>
        <v>165939.63</v>
      </c>
      <c r="H45" s="110">
        <f t="shared" si="20"/>
        <v>177438.69</v>
      </c>
      <c r="I45" s="90">
        <f>I27+I33+I39</f>
        <v>162408.88086363359</v>
      </c>
      <c r="J45" s="90">
        <f t="shared" ref="J45:M45" si="21">J27+J33+J39</f>
        <v>153839.04323833037</v>
      </c>
      <c r="K45" s="90">
        <f t="shared" si="21"/>
        <v>157309.98065651333</v>
      </c>
      <c r="L45" s="90">
        <f t="shared" si="21"/>
        <v>165939.63066824773</v>
      </c>
      <c r="M45" s="90">
        <f t="shared" si="21"/>
        <v>177438.69438218075</v>
      </c>
    </row>
    <row r="46" spans="1:13" x14ac:dyDescent="0.25">
      <c r="A46" s="111"/>
      <c r="B46" s="112"/>
      <c r="C46" s="113"/>
      <c r="D46" s="114"/>
      <c r="E46" s="114"/>
      <c r="F46" s="114"/>
      <c r="H46" s="56"/>
      <c r="I46" s="56"/>
      <c r="J46" s="56"/>
      <c r="K46" s="56"/>
    </row>
    <row r="47" spans="1:13" x14ac:dyDescent="0.25">
      <c r="A47" s="111"/>
      <c r="B47" s="112"/>
      <c r="C47" s="113"/>
      <c r="D47" s="114"/>
      <c r="E47" s="114"/>
      <c r="F47" s="114"/>
      <c r="H47" s="56"/>
      <c r="I47" s="56"/>
      <c r="J47" s="56"/>
      <c r="K47" s="56"/>
    </row>
    <row r="48" spans="1:13" s="117" customFormat="1" ht="17.25" customHeight="1" x14ac:dyDescent="0.3">
      <c r="A48" s="115"/>
      <c r="B48" s="116" t="s">
        <v>61</v>
      </c>
      <c r="C48" s="421" t="s">
        <v>62</v>
      </c>
      <c r="D48" s="421"/>
      <c r="E48" s="422" t="s">
        <v>78</v>
      </c>
      <c r="F48" s="422"/>
    </row>
    <row r="49" spans="1:8" ht="14.45" customHeight="1" x14ac:dyDescent="0.25">
      <c r="A49" s="118"/>
      <c r="B49" s="119"/>
      <c r="C49" s="417" t="s">
        <v>145</v>
      </c>
      <c r="D49" s="417"/>
      <c r="E49" s="418"/>
      <c r="F49" s="418"/>
    </row>
    <row r="50" spans="1:8" x14ac:dyDescent="0.25">
      <c r="A50" s="120"/>
      <c r="B50" s="119"/>
      <c r="C50" s="418"/>
      <c r="D50" s="418"/>
      <c r="E50" s="418"/>
      <c r="F50" s="418"/>
    </row>
    <row r="52" spans="1:8" x14ac:dyDescent="0.25">
      <c r="B52" s="122" t="s">
        <v>146</v>
      </c>
      <c r="D52" s="57">
        <f>D20/D11*1000</f>
        <v>1141.0005926444894</v>
      </c>
      <c r="E52" s="57">
        <f t="shared" ref="E52:H52" si="22">E20/E11*1000</f>
        <v>1141.0005926444894</v>
      </c>
      <c r="F52" s="57">
        <f t="shared" si="22"/>
        <v>1141.0005926444894</v>
      </c>
      <c r="G52" s="57">
        <f t="shared" si="22"/>
        <v>1141.0005926444894</v>
      </c>
      <c r="H52" s="57">
        <f t="shared" si="22"/>
        <v>1141.0005926444894</v>
      </c>
    </row>
    <row r="53" spans="1:8" x14ac:dyDescent="0.25">
      <c r="B53" s="122" t="s">
        <v>146</v>
      </c>
      <c r="D53" s="57">
        <f>(D20-D18)/(D11-85114.73)*1000</f>
        <v>1066.4873460147367</v>
      </c>
    </row>
    <row r="58" spans="1:8" x14ac:dyDescent="0.25">
      <c r="D58" s="123">
        <f>D20/D11*1000</f>
        <v>1141.0005926444894</v>
      </c>
      <c r="E58" s="123">
        <f t="shared" ref="E58:H58" si="23">E20/E11*1000</f>
        <v>1141.0005926444894</v>
      </c>
      <c r="F58" s="123">
        <f t="shared" si="23"/>
        <v>1141.0005926444894</v>
      </c>
      <c r="G58" s="123">
        <f t="shared" si="23"/>
        <v>1141.0005926444894</v>
      </c>
      <c r="H58" s="123">
        <f t="shared" si="23"/>
        <v>1141.0005926444894</v>
      </c>
    </row>
  </sheetData>
  <mergeCells count="23">
    <mergeCell ref="E1:H1"/>
    <mergeCell ref="B3:H3"/>
    <mergeCell ref="B4:H4"/>
    <mergeCell ref="B5:H5"/>
    <mergeCell ref="E6:F6"/>
    <mergeCell ref="C50:D50"/>
    <mergeCell ref="E50:F50"/>
    <mergeCell ref="G7:H7"/>
    <mergeCell ref="A15:H15"/>
    <mergeCell ref="A22:H22"/>
    <mergeCell ref="A28:H28"/>
    <mergeCell ref="A34:H34"/>
    <mergeCell ref="A40:F40"/>
    <mergeCell ref="A7:A8"/>
    <mergeCell ref="B7:B8"/>
    <mergeCell ref="C7:C8"/>
    <mergeCell ref="D7:D8"/>
    <mergeCell ref="E7:F7"/>
    <mergeCell ref="A43:F43"/>
    <mergeCell ref="C48:D48"/>
    <mergeCell ref="E48:F48"/>
    <mergeCell ref="C49:D49"/>
    <mergeCell ref="E49:F49"/>
  </mergeCells>
  <conditionalFormatting sqref="B4">
    <cfRule type="cellIs" dxfId="63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4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R51"/>
  <sheetViews>
    <sheetView view="pageBreakPreview" topLeftCell="A4" zoomScale="115" zoomScaleNormal="90" zoomScaleSheetLayoutView="115" workbookViewId="0">
      <selection activeCell="N25" sqref="N25"/>
    </sheetView>
  </sheetViews>
  <sheetFormatPr defaultColWidth="9.140625" defaultRowHeight="15" x14ac:dyDescent="0.25"/>
  <cols>
    <col min="1" max="1" width="4" style="6" customWidth="1"/>
    <col min="2" max="2" width="69.42578125" style="6" customWidth="1"/>
    <col min="3" max="3" width="11.5703125" style="6" hidden="1" customWidth="1"/>
    <col min="4" max="4" width="9.7109375" style="6" hidden="1" customWidth="1"/>
    <col min="5" max="5" width="12.42578125" style="6" hidden="1" customWidth="1"/>
    <col min="6" max="6" width="9.7109375" style="6" hidden="1" customWidth="1"/>
    <col min="7" max="7" width="12.42578125" style="6" hidden="1" customWidth="1"/>
    <col min="8" max="8" width="9.7109375" style="6" hidden="1" customWidth="1"/>
    <col min="9" max="9" width="12.42578125" style="6" hidden="1" customWidth="1"/>
    <col min="10" max="10" width="9.7109375" style="6" hidden="1" customWidth="1"/>
    <col min="11" max="11" width="15.7109375" style="6" hidden="1" customWidth="1"/>
    <col min="12" max="12" width="9.7109375" style="6" hidden="1" customWidth="1"/>
    <col min="13" max="13" width="19.5703125" style="6" customWidth="1"/>
    <col min="14" max="14" width="11" style="6" customWidth="1"/>
    <col min="15" max="15" width="14.5703125" style="6" customWidth="1"/>
    <col min="16" max="16" width="10.85546875" style="6" customWidth="1"/>
    <col min="17" max="18" width="13.42578125" style="6" customWidth="1"/>
    <col min="19" max="16384" width="9.140625" style="6"/>
  </cols>
  <sheetData>
    <row r="1" spans="1:17" ht="57" customHeight="1" x14ac:dyDescent="0.25">
      <c r="A1" s="1"/>
      <c r="B1" s="2"/>
      <c r="C1" s="4"/>
      <c r="D1" s="4"/>
      <c r="E1" s="3"/>
      <c r="F1" s="50"/>
      <c r="G1" s="5"/>
      <c r="H1" s="5"/>
      <c r="I1" s="5"/>
      <c r="J1" s="484"/>
      <c r="K1" s="484"/>
      <c r="L1" s="484"/>
      <c r="M1" s="406" t="s">
        <v>69</v>
      </c>
      <c r="N1" s="406"/>
      <c r="O1" s="406"/>
      <c r="P1" s="406"/>
    </row>
    <row r="2" spans="1:17" ht="33.75" customHeight="1" x14ac:dyDescent="0.25">
      <c r="A2" s="1"/>
      <c r="B2" s="343" t="s">
        <v>70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1:17" ht="17.25" customHeight="1" x14ac:dyDescent="0.25">
      <c r="A3" s="1"/>
      <c r="B3" s="344" t="str">
        <f>'[54]1_Елементи витрат'!A3</f>
        <v>КПТМ "Черкаситеплокомуненерго"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</row>
    <row r="4" spans="1:17" ht="12.75" customHeight="1" x14ac:dyDescent="0.25">
      <c r="A4" s="1"/>
      <c r="B4" s="345" t="s">
        <v>2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</row>
    <row r="5" spans="1:17" x14ac:dyDescent="0.25">
      <c r="A5" s="1"/>
      <c r="B5" s="3"/>
      <c r="C5" s="3"/>
      <c r="D5" s="3"/>
      <c r="E5" s="3"/>
      <c r="F5" s="3"/>
      <c r="G5" s="3"/>
      <c r="H5" s="7"/>
      <c r="I5" s="7"/>
      <c r="J5" s="7"/>
      <c r="K5" s="7"/>
      <c r="P5" s="8" t="s">
        <v>3</v>
      </c>
    </row>
    <row r="6" spans="1:17" ht="20.25" customHeight="1" x14ac:dyDescent="0.25">
      <c r="A6" s="336" t="s">
        <v>4</v>
      </c>
      <c r="B6" s="338" t="s">
        <v>5</v>
      </c>
      <c r="C6" s="399" t="s">
        <v>7</v>
      </c>
      <c r="D6" s="366"/>
      <c r="E6" s="402" t="s">
        <v>8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</row>
    <row r="7" spans="1:17" ht="86.25" customHeight="1" x14ac:dyDescent="0.25">
      <c r="A7" s="398"/>
      <c r="B7" s="397"/>
      <c r="C7" s="401"/>
      <c r="D7" s="370"/>
      <c r="E7" s="340" t="s">
        <v>71</v>
      </c>
      <c r="F7" s="341"/>
      <c r="G7" s="340" t="s">
        <v>72</v>
      </c>
      <c r="H7" s="341"/>
      <c r="I7" s="340" t="s">
        <v>73</v>
      </c>
      <c r="J7" s="341"/>
      <c r="K7" s="340" t="s">
        <v>74</v>
      </c>
      <c r="L7" s="341"/>
      <c r="M7" s="340" t="s">
        <v>75</v>
      </c>
      <c r="N7" s="341"/>
      <c r="O7" s="340" t="s">
        <v>76</v>
      </c>
      <c r="P7" s="341"/>
    </row>
    <row r="8" spans="1:17" ht="21.75" customHeight="1" x14ac:dyDescent="0.25">
      <c r="A8" s="337"/>
      <c r="B8" s="339"/>
      <c r="C8" s="9" t="s">
        <v>13</v>
      </c>
      <c r="D8" s="10" t="s">
        <v>14</v>
      </c>
      <c r="E8" s="9" t="s">
        <v>13</v>
      </c>
      <c r="F8" s="10" t="s">
        <v>14</v>
      </c>
      <c r="G8" s="10" t="s">
        <v>13</v>
      </c>
      <c r="H8" s="10" t="s">
        <v>14</v>
      </c>
      <c r="I8" s="10" t="s">
        <v>13</v>
      </c>
      <c r="J8" s="10" t="s">
        <v>14</v>
      </c>
      <c r="K8" s="10" t="s">
        <v>13</v>
      </c>
      <c r="L8" s="10" t="s">
        <v>14</v>
      </c>
      <c r="M8" s="10" t="s">
        <v>13</v>
      </c>
      <c r="N8" s="10" t="s">
        <v>14</v>
      </c>
      <c r="O8" s="10" t="s">
        <v>13</v>
      </c>
      <c r="P8" s="10" t="s">
        <v>14</v>
      </c>
    </row>
    <row r="9" spans="1:17" ht="12.75" customHeight="1" x14ac:dyDescent="0.25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  <c r="K9" s="10">
        <v>12</v>
      </c>
      <c r="L9" s="10">
        <v>13</v>
      </c>
      <c r="M9" s="10">
        <v>3</v>
      </c>
      <c r="N9" s="10">
        <v>4</v>
      </c>
      <c r="O9" s="10">
        <v>5</v>
      </c>
      <c r="P9" s="10">
        <v>6</v>
      </c>
    </row>
    <row r="10" spans="1:17" x14ac:dyDescent="0.25">
      <c r="A10" s="11">
        <v>1</v>
      </c>
      <c r="B10" s="12" t="s">
        <v>15</v>
      </c>
      <c r="C10" s="14">
        <f>SUM(C11:C14)</f>
        <v>609.99950546950356</v>
      </c>
      <c r="D10" s="14">
        <f>F10</f>
        <v>2396.0700000000002</v>
      </c>
      <c r="E10" s="14">
        <f>E11+E12+E13+E14</f>
        <v>609.99950546950356</v>
      </c>
      <c r="F10" s="14">
        <f>ROUND(F11+F12+F13+F14,2)</f>
        <v>2396.0700000000002</v>
      </c>
      <c r="G10" s="14">
        <f t="shared" ref="G10:I10" si="0">G11+G12+G13+G14</f>
        <v>609.99950546950356</v>
      </c>
      <c r="H10" s="14">
        <f>ROUND(H11+H12+H13+H14,2)</f>
        <v>2396.0700000000002</v>
      </c>
      <c r="I10" s="14">
        <f t="shared" si="0"/>
        <v>609.99950546950356</v>
      </c>
      <c r="J10" s="14">
        <f>ROUND(J11+J12+J13+J14,2)</f>
        <v>2396.0700000000002</v>
      </c>
      <c r="K10" s="14" t="e">
        <f>O11+O12+O13+O14</f>
        <v>#VALUE!</v>
      </c>
      <c r="L10" s="14">
        <f>ROUND(L11+L12+L13+L14,2)</f>
        <v>2396.0700000000002</v>
      </c>
      <c r="M10" s="14">
        <f t="shared" ref="M10" si="1">M11+M12+M13+M14</f>
        <v>609.99950546950356</v>
      </c>
      <c r="N10" s="14">
        <f>ROUND(N11+N12+N13+N14,2)</f>
        <v>2396.0700000000002</v>
      </c>
      <c r="O10" s="17" t="s">
        <v>77</v>
      </c>
      <c r="P10" s="17" t="s">
        <v>77</v>
      </c>
    </row>
    <row r="11" spans="1:17" x14ac:dyDescent="0.25">
      <c r="A11" s="15" t="s">
        <v>17</v>
      </c>
      <c r="B11" s="16" t="s">
        <v>18</v>
      </c>
      <c r="C11" s="17">
        <f>E11</f>
        <v>569.96510579011385</v>
      </c>
      <c r="D11" s="17">
        <f>F11</f>
        <v>2238.8196523033644</v>
      </c>
      <c r="E11" s="17">
        <f>[54]Д4!X56</f>
        <v>569.96510579011385</v>
      </c>
      <c r="F11" s="17">
        <f>E11/E$30*1000</f>
        <v>2238.8196523033644</v>
      </c>
      <c r="G11" s="17">
        <f>E11</f>
        <v>569.96510579011385</v>
      </c>
      <c r="H11" s="17">
        <f>G11/G$30*1000</f>
        <v>2238.8196523033644</v>
      </c>
      <c r="I11" s="17">
        <f>E11</f>
        <v>569.96510579011385</v>
      </c>
      <c r="J11" s="17">
        <f>I11/I$30*1000</f>
        <v>2238.8196523033644</v>
      </c>
      <c r="K11" s="17">
        <f>E11</f>
        <v>569.96510579011385</v>
      </c>
      <c r="L11" s="17">
        <f>K11/K$30*1000</f>
        <v>2238.8196523033644</v>
      </c>
      <c r="M11" s="17">
        <f>G11</f>
        <v>569.96510579011385</v>
      </c>
      <c r="N11" s="17">
        <f>M11/M$30*1000</f>
        <v>2238.8196523033644</v>
      </c>
      <c r="O11" s="17" t="s">
        <v>77</v>
      </c>
      <c r="P11" s="17" t="s">
        <v>77</v>
      </c>
    </row>
    <row r="12" spans="1:17" x14ac:dyDescent="0.25">
      <c r="A12" s="15" t="s">
        <v>19</v>
      </c>
      <c r="B12" s="16" t="s">
        <v>20</v>
      </c>
      <c r="C12" s="17">
        <f t="shared" ref="C12:D14" si="2">E12</f>
        <v>0</v>
      </c>
      <c r="D12" s="17">
        <f t="shared" si="2"/>
        <v>0</v>
      </c>
      <c r="E12" s="17">
        <f>[54]Д4!X57</f>
        <v>0</v>
      </c>
      <c r="F12" s="17">
        <f>E12/E$30*1000</f>
        <v>0</v>
      </c>
      <c r="G12" s="17">
        <f t="shared" ref="G12:G14" si="3">E12</f>
        <v>0</v>
      </c>
      <c r="H12" s="17">
        <f>G12/G$30*1000</f>
        <v>0</v>
      </c>
      <c r="I12" s="17">
        <f t="shared" ref="I12:I14" si="4">E12</f>
        <v>0</v>
      </c>
      <c r="J12" s="17">
        <f t="shared" ref="J12:J14" si="5">I12/I$30*1000</f>
        <v>0</v>
      </c>
      <c r="K12" s="17">
        <f t="shared" ref="K12:K14" si="6">E12</f>
        <v>0</v>
      </c>
      <c r="L12" s="17">
        <f>K12/K$30*1000</f>
        <v>0</v>
      </c>
      <c r="M12" s="17">
        <f>G12</f>
        <v>0</v>
      </c>
      <c r="N12" s="17">
        <f t="shared" ref="N12:N14" si="7">M12/M$30*1000</f>
        <v>0</v>
      </c>
      <c r="O12" s="17" t="s">
        <v>77</v>
      </c>
      <c r="P12" s="17" t="s">
        <v>77</v>
      </c>
      <c r="Q12" s="6">
        <f>N10*1.2</f>
        <v>2875.2840000000001</v>
      </c>
    </row>
    <row r="13" spans="1:17" x14ac:dyDescent="0.25">
      <c r="A13" s="15" t="s">
        <v>21</v>
      </c>
      <c r="B13" s="16" t="s">
        <v>22</v>
      </c>
      <c r="C13" s="17">
        <f t="shared" si="2"/>
        <v>40.034399679389701</v>
      </c>
      <c r="D13" s="17">
        <f t="shared" si="2"/>
        <v>157.25489132555913</v>
      </c>
      <c r="E13" s="17">
        <f>[54]Д4!X59</f>
        <v>40.034399679389701</v>
      </c>
      <c r="F13" s="17">
        <f>E13/E$30*1000</f>
        <v>157.25489132555913</v>
      </c>
      <c r="G13" s="17">
        <f t="shared" si="3"/>
        <v>40.034399679389701</v>
      </c>
      <c r="H13" s="17">
        <f>G13/G$30*1000</f>
        <v>157.25489132555913</v>
      </c>
      <c r="I13" s="17">
        <f t="shared" si="4"/>
        <v>40.034399679389701</v>
      </c>
      <c r="J13" s="17">
        <f t="shared" si="5"/>
        <v>157.25489132555913</v>
      </c>
      <c r="K13" s="17">
        <f t="shared" si="6"/>
        <v>40.034399679389701</v>
      </c>
      <c r="L13" s="17">
        <f>K13/K$30*1000</f>
        <v>157.25489132555913</v>
      </c>
      <c r="M13" s="17">
        <f>G13</f>
        <v>40.034399679389701</v>
      </c>
      <c r="N13" s="17">
        <f t="shared" si="7"/>
        <v>157.25489132555913</v>
      </c>
      <c r="O13" s="17" t="s">
        <v>77</v>
      </c>
      <c r="P13" s="17" t="s">
        <v>77</v>
      </c>
      <c r="Q13" s="6">
        <f>N15*1.2</f>
        <v>508.63200000000001</v>
      </c>
    </row>
    <row r="14" spans="1:17" x14ac:dyDescent="0.25">
      <c r="A14" s="15" t="s">
        <v>23</v>
      </c>
      <c r="B14" s="16" t="s">
        <v>24</v>
      </c>
      <c r="C14" s="17">
        <f t="shared" si="2"/>
        <v>0</v>
      </c>
      <c r="D14" s="17">
        <f t="shared" si="2"/>
        <v>0</v>
      </c>
      <c r="E14" s="17">
        <f>[54]Д4!X58</f>
        <v>0</v>
      </c>
      <c r="F14" s="17">
        <f>E14/E$30*1000</f>
        <v>0</v>
      </c>
      <c r="G14" s="17">
        <f t="shared" si="3"/>
        <v>0</v>
      </c>
      <c r="H14" s="17">
        <f>G14/G$30*1000</f>
        <v>0</v>
      </c>
      <c r="I14" s="17">
        <f t="shared" si="4"/>
        <v>0</v>
      </c>
      <c r="J14" s="17">
        <f t="shared" si="5"/>
        <v>0</v>
      </c>
      <c r="K14" s="17">
        <f t="shared" si="6"/>
        <v>0</v>
      </c>
      <c r="L14" s="17">
        <f>K14/K$30*1000</f>
        <v>0</v>
      </c>
      <c r="M14" s="17">
        <f>G14</f>
        <v>0</v>
      </c>
      <c r="N14" s="17">
        <f t="shared" si="7"/>
        <v>0</v>
      </c>
      <c r="O14" s="17" t="s">
        <v>77</v>
      </c>
      <c r="P14" s="17" t="s">
        <v>77</v>
      </c>
    </row>
    <row r="15" spans="1:17" x14ac:dyDescent="0.25">
      <c r="A15" s="11">
        <v>2</v>
      </c>
      <c r="B15" s="12" t="s">
        <v>25</v>
      </c>
      <c r="C15" s="14">
        <f>C16+C17+C18+C19</f>
        <v>94.213116176429025</v>
      </c>
      <c r="D15" s="14">
        <f>ROUND(D16+D17+D18+D19,2)</f>
        <v>423.86</v>
      </c>
      <c r="E15" s="14">
        <f>E16+E17+E18+E19</f>
        <v>94.213116176429025</v>
      </c>
      <c r="F15" s="14">
        <f>ROUND(F16+F17+F18+F19,2)</f>
        <v>423.86</v>
      </c>
      <c r="G15" s="14">
        <f t="shared" ref="G15" si="8">G16+G17+G18+G19</f>
        <v>94.213116176429025</v>
      </c>
      <c r="H15" s="14">
        <f>ROUND(H16+H17+H18+H19,2)</f>
        <v>423.86</v>
      </c>
      <c r="I15" s="20">
        <f t="shared" ref="I15" si="9">I16+I17+I18+I19</f>
        <v>0</v>
      </c>
      <c r="J15" s="20" t="e">
        <f>ROUND(J16+J17+J18+J19,2)</f>
        <v>#DIV/0!</v>
      </c>
      <c r="K15" s="20">
        <f>K16+K17+K18+K19</f>
        <v>0</v>
      </c>
      <c r="L15" s="20" t="e">
        <f>ROUND(L16+L17+L18+L19,2)</f>
        <v>#DIV/0!</v>
      </c>
      <c r="M15" s="14">
        <f t="shared" ref="M15" si="10">M16+M17+M18+M19</f>
        <v>94.213116176429025</v>
      </c>
      <c r="N15" s="14">
        <f>ROUND(N16+N17+N18+N19,2)</f>
        <v>423.86</v>
      </c>
      <c r="O15" s="17" t="s">
        <v>77</v>
      </c>
      <c r="P15" s="17" t="s">
        <v>77</v>
      </c>
    </row>
    <row r="16" spans="1:17" x14ac:dyDescent="0.25">
      <c r="A16" s="15" t="s">
        <v>26</v>
      </c>
      <c r="B16" s="16" t="s">
        <v>27</v>
      </c>
      <c r="C16" s="17">
        <f>[54]Д6_ТЕ!W40+[54]Д6_ЦТП_ТЕ!W40</f>
        <v>88.898003590295531</v>
      </c>
      <c r="D16" s="17">
        <f>C16/$C$31*1000</f>
        <v>399.94925782613757</v>
      </c>
      <c r="E16" s="17">
        <f>[54]Д6_ТЕ!$W$40</f>
        <v>88.898003590295531</v>
      </c>
      <c r="F16" s="17">
        <f>E16/E$31*1000</f>
        <v>399.94925782613757</v>
      </c>
      <c r="G16" s="17">
        <f>E16</f>
        <v>88.898003590295531</v>
      </c>
      <c r="H16" s="17">
        <f>G16/G$31*1000</f>
        <v>399.94925782613757</v>
      </c>
      <c r="I16" s="26">
        <f>[54]Д6_ЦТП_ТЕ!$W$40</f>
        <v>0</v>
      </c>
      <c r="J16" s="26" t="e">
        <f>I16/I$31*1000</f>
        <v>#DIV/0!</v>
      </c>
      <c r="K16" s="26">
        <f>[54]Д6_ЦТП_ТЕ!$W$40</f>
        <v>0</v>
      </c>
      <c r="L16" s="26" t="e">
        <f>K16/K$31*1000</f>
        <v>#DIV/0!</v>
      </c>
      <c r="M16" s="17">
        <f>[54]Д6_ТЕ!$W$40</f>
        <v>88.898003590295531</v>
      </c>
      <c r="N16" s="17">
        <f>M16/M$31*1000</f>
        <v>399.94925782613757</v>
      </c>
      <c r="O16" s="17" t="s">
        <v>77</v>
      </c>
      <c r="P16" s="17" t="s">
        <v>77</v>
      </c>
    </row>
    <row r="17" spans="1:18" x14ac:dyDescent="0.25">
      <c r="A17" s="15" t="s">
        <v>28</v>
      </c>
      <c r="B17" s="16" t="s">
        <v>20</v>
      </c>
      <c r="C17" s="17">
        <f>[54]Д6_ТЕ!W41+[54]Д6_ЦТП_ТЕ!W41</f>
        <v>0</v>
      </c>
      <c r="D17" s="17">
        <f t="shared" ref="D17:D19" si="11">C17/$C$31*1000</f>
        <v>0</v>
      </c>
      <c r="E17" s="17">
        <f>[54]Д6_ТЕ!$W$41</f>
        <v>0</v>
      </c>
      <c r="F17" s="17">
        <f t="shared" ref="F17:H19" si="12">E17/E$31*1000</f>
        <v>0</v>
      </c>
      <c r="G17" s="17">
        <f t="shared" ref="G17:G19" si="13">E17</f>
        <v>0</v>
      </c>
      <c r="H17" s="17">
        <f t="shared" si="12"/>
        <v>0</v>
      </c>
      <c r="I17" s="26">
        <f>[54]Д6_ЦТП_ТЕ!$W$41</f>
        <v>0</v>
      </c>
      <c r="J17" s="26" t="e">
        <f t="shared" ref="J17:J19" si="14">I17/I$31*1000</f>
        <v>#DIV/0!</v>
      </c>
      <c r="K17" s="26">
        <f>[54]Д6_ЦТП_ТЕ!$W$41</f>
        <v>0</v>
      </c>
      <c r="L17" s="26" t="e">
        <f>K17/K$31*1000</f>
        <v>#DIV/0!</v>
      </c>
      <c r="M17" s="17">
        <f>[54]Д6_ТЕ!$W$41</f>
        <v>0</v>
      </c>
      <c r="N17" s="17">
        <f t="shared" ref="N17:N19" si="15">M17/M$31*1000</f>
        <v>0</v>
      </c>
      <c r="O17" s="17" t="s">
        <v>77</v>
      </c>
      <c r="P17" s="17" t="s">
        <v>77</v>
      </c>
      <c r="R17" s="6">
        <f>N25*1.2</f>
        <v>3427.4520000000007</v>
      </c>
    </row>
    <row r="18" spans="1:18" x14ac:dyDescent="0.25">
      <c r="A18" s="15" t="s">
        <v>29</v>
      </c>
      <c r="B18" s="16" t="s">
        <v>22</v>
      </c>
      <c r="C18" s="17">
        <f>[54]Д6_ТЕ!W43+[54]Д6_ЦТП_ТЕ!W43</f>
        <v>5.3151125861334974</v>
      </c>
      <c r="D18" s="17">
        <f t="shared" si="11"/>
        <v>23.912520509273989</v>
      </c>
      <c r="E18" s="17">
        <f>[54]Д6_ТЕ!$W$43</f>
        <v>5.3151125861334974</v>
      </c>
      <c r="F18" s="17">
        <f t="shared" si="12"/>
        <v>23.912520509273989</v>
      </c>
      <c r="G18" s="17">
        <f t="shared" si="13"/>
        <v>5.3151125861334974</v>
      </c>
      <c r="H18" s="17">
        <f t="shared" si="12"/>
        <v>23.912520509273989</v>
      </c>
      <c r="I18" s="26">
        <f>[54]Д6_ЦТП_ТЕ!$W$43</f>
        <v>0</v>
      </c>
      <c r="J18" s="26" t="e">
        <f t="shared" si="14"/>
        <v>#DIV/0!</v>
      </c>
      <c r="K18" s="26">
        <f>[54]Д6_ЦТП_ТЕ!$W$43</f>
        <v>0</v>
      </c>
      <c r="L18" s="26" t="e">
        <f>K18/K$31*1000</f>
        <v>#DIV/0!</v>
      </c>
      <c r="M18" s="17">
        <f>[54]Д6_ТЕ!$W$43</f>
        <v>5.3151125861334974</v>
      </c>
      <c r="N18" s="17">
        <f t="shared" si="15"/>
        <v>23.912520509273989</v>
      </c>
      <c r="O18" s="17" t="s">
        <v>77</v>
      </c>
      <c r="P18" s="17" t="s">
        <v>77</v>
      </c>
    </row>
    <row r="19" spans="1:18" x14ac:dyDescent="0.25">
      <c r="A19" s="15" t="s">
        <v>30</v>
      </c>
      <c r="B19" s="16" t="s">
        <v>24</v>
      </c>
      <c r="C19" s="17">
        <f>[54]Д6_ТЕ!W42+[54]Д6_ЦТП_ТЕ!W42</f>
        <v>0</v>
      </c>
      <c r="D19" s="17">
        <f t="shared" si="11"/>
        <v>0</v>
      </c>
      <c r="E19" s="17">
        <f>[54]Д6_ТЕ!$W$42</f>
        <v>0</v>
      </c>
      <c r="F19" s="17">
        <f t="shared" si="12"/>
        <v>0</v>
      </c>
      <c r="G19" s="17">
        <f t="shared" si="13"/>
        <v>0</v>
      </c>
      <c r="H19" s="17">
        <f t="shared" si="12"/>
        <v>0</v>
      </c>
      <c r="I19" s="26">
        <f>[54]Д6_ЦТП_ТЕ!$W$42</f>
        <v>0</v>
      </c>
      <c r="J19" s="26" t="e">
        <f t="shared" si="14"/>
        <v>#DIV/0!</v>
      </c>
      <c r="K19" s="26">
        <f>[54]Д6_ЦТП_ТЕ!$S$42</f>
        <v>0</v>
      </c>
      <c r="L19" s="26" t="e">
        <f>K19/K$31*1000</f>
        <v>#DIV/0!</v>
      </c>
      <c r="M19" s="17">
        <f>[54]Д6_ТЕ!$W$42</f>
        <v>0</v>
      </c>
      <c r="N19" s="17">
        <f t="shared" si="15"/>
        <v>0</v>
      </c>
      <c r="O19" s="17" t="s">
        <v>77</v>
      </c>
      <c r="P19" s="17" t="s">
        <v>77</v>
      </c>
    </row>
    <row r="20" spans="1:18" x14ac:dyDescent="0.25">
      <c r="A20" s="11">
        <v>3</v>
      </c>
      <c r="B20" s="12" t="s">
        <v>31</v>
      </c>
      <c r="C20" s="14" t="e">
        <f>SUM(C21:C24)</f>
        <v>#REF!</v>
      </c>
      <c r="D20" s="14" t="e">
        <f>ROUND(D21+D22+D23+D24,2)</f>
        <v>#REF!</v>
      </c>
      <c r="E20" s="20">
        <f>E21+E22+E23+E24</f>
        <v>0</v>
      </c>
      <c r="F20" s="20" t="e">
        <f>ROUND(F21+F22+F23+F24,2)</f>
        <v>#DIV/0!</v>
      </c>
      <c r="G20" s="20">
        <f t="shared" ref="G20" si="16">G21+G22+G23+G24</f>
        <v>0</v>
      </c>
      <c r="H20" s="20" t="e">
        <f>ROUND(H21+H22+H23+H24,2)</f>
        <v>#DIV/0!</v>
      </c>
      <c r="I20" s="20">
        <f t="shared" ref="I20" si="17">I21+I22+I23+I24</f>
        <v>0</v>
      </c>
      <c r="J20" s="20" t="e">
        <f>ROUND(J21+J22+J23+J24,2)</f>
        <v>#DIV/0!</v>
      </c>
      <c r="K20" s="20" t="e">
        <f>O21+O22+O23+O24</f>
        <v>#VALUE!</v>
      </c>
      <c r="L20" s="20" t="e">
        <f>ROUND(L21+L22+L23+L24,2)</f>
        <v>#DIV/0!</v>
      </c>
      <c r="M20" s="14">
        <f t="shared" ref="M20" si="18">M21+M22+M23+M24</f>
        <v>8.0650825264902064</v>
      </c>
      <c r="N20" s="14">
        <f>ROUND(N21+N22+N23+N24,2)</f>
        <v>36.28</v>
      </c>
      <c r="O20" s="17" t="s">
        <v>77</v>
      </c>
      <c r="P20" s="17" t="s">
        <v>77</v>
      </c>
    </row>
    <row r="21" spans="1:18" x14ac:dyDescent="0.25">
      <c r="A21" s="15" t="s">
        <v>32</v>
      </c>
      <c r="B21" s="16" t="s">
        <v>33</v>
      </c>
      <c r="C21" s="17" t="e">
        <f>#REF!/#REF!*#REF!+#REF!/#REF!*#REF!</f>
        <v>#REF!</v>
      </c>
      <c r="D21" s="17" t="e">
        <f>C21/$C$32*1000</f>
        <v>#REF!</v>
      </c>
      <c r="E21" s="17">
        <f>'[54]Д8.1_ТЕ_Катег'!N33/'[54]Д8.1_ТЕ_Катег'!$N$42*'[54]Д8.1_ТЕ_Катег'!$N$55</f>
        <v>0</v>
      </c>
      <c r="F21" s="17" t="e">
        <f>E21/E$32*1000</f>
        <v>#DIV/0!</v>
      </c>
      <c r="G21" s="17">
        <f>'[54]Д8.1_ТЕ_Катег'!O33/'[54]Д8.1_ТЕ_Катег'!$O$42*'[54]Д8.1_ТЕ_Катег'!$O$55</f>
        <v>0</v>
      </c>
      <c r="H21" s="17" t="e">
        <f>G21/G$32*1000</f>
        <v>#DIV/0!</v>
      </c>
      <c r="I21" s="17">
        <f>E21</f>
        <v>0</v>
      </c>
      <c r="J21" s="17" t="e">
        <f>I21/I$32*1000</f>
        <v>#DIV/0!</v>
      </c>
      <c r="K21" s="17">
        <f>G21</f>
        <v>0</v>
      </c>
      <c r="L21" s="17" t="e">
        <f>K21/K$32*1000</f>
        <v>#DIV/0!</v>
      </c>
      <c r="M21" s="17">
        <f>'[54]Д8.1_ТЕ_Катег'!Q33/'[54]Д8.1_ТЕ_Катег'!$Q$42*'[54]Д8.1_ТЕ_Катег'!$Q$55</f>
        <v>7.6899624089790333</v>
      </c>
      <c r="N21" s="17">
        <f>M21/M$32*1000</f>
        <v>34.596893450572445</v>
      </c>
      <c r="O21" s="17" t="s">
        <v>77</v>
      </c>
      <c r="P21" s="17" t="s">
        <v>77</v>
      </c>
    </row>
    <row r="22" spans="1:18" x14ac:dyDescent="0.25">
      <c r="A22" s="15" t="s">
        <v>34</v>
      </c>
      <c r="B22" s="16" t="s">
        <v>20</v>
      </c>
      <c r="C22" s="17" t="e">
        <f>#REF!/#REF!*#REF!+#REF!/#REF!*#REF!</f>
        <v>#REF!</v>
      </c>
      <c r="D22" s="17" t="e">
        <f t="shared" ref="D22:D24" si="19">C22/$C$32*1000</f>
        <v>#REF!</v>
      </c>
      <c r="E22" s="17">
        <f>'[54]Д8.1_ТЕ_Катег'!N34/'[54]Д8.1_ТЕ_Катег'!$N$42*'[54]Д8.1_ТЕ_Катег'!$N$55</f>
        <v>0</v>
      </c>
      <c r="F22" s="17" t="e">
        <f t="shared" ref="F22:F24" si="20">E22/E$32*1000</f>
        <v>#DIV/0!</v>
      </c>
      <c r="G22" s="17">
        <f>'[54]Д8.1_ТЕ_Катег'!O34/'[54]Д8.1_ТЕ_Катег'!$O$42*'[54]Д8.1_ТЕ_Катег'!$O$55</f>
        <v>0</v>
      </c>
      <c r="H22" s="17" t="e">
        <f t="shared" ref="H22:H24" si="21">G22/G$32*1000</f>
        <v>#DIV/0!</v>
      </c>
      <c r="I22" s="17">
        <f t="shared" ref="I22:I24" si="22">E22</f>
        <v>0</v>
      </c>
      <c r="J22" s="17" t="e">
        <f t="shared" ref="J22:J24" si="23">I22/I$32*1000</f>
        <v>#DIV/0!</v>
      </c>
      <c r="K22" s="17">
        <f t="shared" ref="K22:K24" si="24">G22</f>
        <v>0</v>
      </c>
      <c r="L22" s="17" t="e">
        <f>K22/K$32*1000</f>
        <v>#DIV/0!</v>
      </c>
      <c r="M22" s="17">
        <f>'[54]Д8.1_ТЕ_Катег'!Q34/'[54]Д8.1_ТЕ_Катег'!$Q$42*'[54]Д8.1_ТЕ_Катег'!$Q$55</f>
        <v>0</v>
      </c>
      <c r="N22" s="17">
        <f t="shared" ref="N22:N24" si="25">M22/M$32*1000</f>
        <v>0</v>
      </c>
      <c r="O22" s="17" t="s">
        <v>77</v>
      </c>
      <c r="P22" s="17" t="s">
        <v>77</v>
      </c>
    </row>
    <row r="23" spans="1:18" x14ac:dyDescent="0.25">
      <c r="A23" s="15" t="s">
        <v>35</v>
      </c>
      <c r="B23" s="16" t="s">
        <v>22</v>
      </c>
      <c r="C23" s="17" t="e">
        <f>#REF!/#REF!*#REF!+#REF!/#REF!*#REF!</f>
        <v>#REF!</v>
      </c>
      <c r="D23" s="17" t="e">
        <f t="shared" si="19"/>
        <v>#REF!</v>
      </c>
      <c r="E23" s="17">
        <f>'[54]Д8.1_ТЕ_Катег'!N35/'[54]Д8.1_ТЕ_Катег'!$N$42*'[54]Д8.1_ТЕ_Катег'!$N$55</f>
        <v>0</v>
      </c>
      <c r="F23" s="17" t="e">
        <f t="shared" si="20"/>
        <v>#DIV/0!</v>
      </c>
      <c r="G23" s="17">
        <f>'[54]Д8.1_ТЕ_Катег'!O35/'[54]Д8.1_ТЕ_Катег'!$O$42*'[54]Д8.1_ТЕ_Катег'!$O$55</f>
        <v>0</v>
      </c>
      <c r="H23" s="17" t="e">
        <f t="shared" si="21"/>
        <v>#DIV/0!</v>
      </c>
      <c r="I23" s="17">
        <f t="shared" si="22"/>
        <v>0</v>
      </c>
      <c r="J23" s="17" t="e">
        <f t="shared" si="23"/>
        <v>#DIV/0!</v>
      </c>
      <c r="K23" s="17">
        <f t="shared" si="24"/>
        <v>0</v>
      </c>
      <c r="L23" s="17" t="e">
        <f>K23/K$32*1000</f>
        <v>#DIV/0!</v>
      </c>
      <c r="M23" s="17">
        <f>'[54]Д8.1_ТЕ_Катег'!Q35/'[54]Д8.1_ТЕ_Катег'!$Q$42*'[54]Д8.1_ТЕ_Катег'!$Q$55</f>
        <v>0.37512011751117241</v>
      </c>
      <c r="N23" s="17">
        <f>M23/M$32*1000</f>
        <v>1.6876533390523145</v>
      </c>
      <c r="O23" s="17" t="s">
        <v>77</v>
      </c>
      <c r="P23" s="17" t="s">
        <v>77</v>
      </c>
    </row>
    <row r="24" spans="1:18" x14ac:dyDescent="0.25">
      <c r="A24" s="15" t="s">
        <v>36</v>
      </c>
      <c r="B24" s="16" t="s">
        <v>24</v>
      </c>
      <c r="C24" s="17" t="e">
        <f>#REF!/#REF!*#REF!+#REF!/#REF!*#REF!</f>
        <v>#REF!</v>
      </c>
      <c r="D24" s="17" t="e">
        <f t="shared" si="19"/>
        <v>#REF!</v>
      </c>
      <c r="E24" s="17">
        <f>'[54]Д8.1_ТЕ_Катег'!N39/'[54]Д8.1_ТЕ_Катег'!$N$42*'[54]Д8.1_ТЕ_Катег'!$N$55</f>
        <v>0</v>
      </c>
      <c r="F24" s="17" t="e">
        <f t="shared" si="20"/>
        <v>#DIV/0!</v>
      </c>
      <c r="G24" s="17">
        <f>'[54]Д8.1_ТЕ_Катег'!O39/'[54]Д8.1_ТЕ_Катег'!$O$42*'[54]Д8.1_ТЕ_Катег'!$O$55</f>
        <v>0</v>
      </c>
      <c r="H24" s="17" t="e">
        <f t="shared" si="21"/>
        <v>#DIV/0!</v>
      </c>
      <c r="I24" s="17">
        <f t="shared" si="22"/>
        <v>0</v>
      </c>
      <c r="J24" s="17" t="e">
        <f t="shared" si="23"/>
        <v>#DIV/0!</v>
      </c>
      <c r="K24" s="17">
        <f t="shared" si="24"/>
        <v>0</v>
      </c>
      <c r="L24" s="17" t="e">
        <f>K24/K$32*1000</f>
        <v>#DIV/0!</v>
      </c>
      <c r="M24" s="17">
        <f>'[54]Д8.1_ТЕ_Катег'!Q39/'[54]Д8.1_ТЕ_Катег'!$Q$42*'[54]Д8.1_ТЕ_Катег'!$Q$55</f>
        <v>0</v>
      </c>
      <c r="N24" s="17">
        <f t="shared" si="25"/>
        <v>0</v>
      </c>
      <c r="O24" s="17" t="s">
        <v>77</v>
      </c>
      <c r="P24" s="17" t="s">
        <v>77</v>
      </c>
    </row>
    <row r="25" spans="1:18" x14ac:dyDescent="0.25">
      <c r="A25" s="11">
        <v>4</v>
      </c>
      <c r="B25" s="19" t="s">
        <v>37</v>
      </c>
      <c r="C25" s="14" t="e">
        <f>C26+C27+C28+C29</f>
        <v>#REF!</v>
      </c>
      <c r="D25" s="14" t="e">
        <f>D10+D15+D20</f>
        <v>#REF!</v>
      </c>
      <c r="E25" s="14">
        <f>E26+E27+E28+E29</f>
        <v>704.21262164593259</v>
      </c>
      <c r="F25" s="14" t="e">
        <f>F10+F15+F20</f>
        <v>#DIV/0!</v>
      </c>
      <c r="G25" s="14">
        <f t="shared" ref="G25" si="26">G26+G27+G28+G29</f>
        <v>704.21262164593259</v>
      </c>
      <c r="H25" s="14" t="e">
        <f>H10+H15+H20</f>
        <v>#DIV/0!</v>
      </c>
      <c r="I25" s="14">
        <f t="shared" ref="I25" si="27">I26+I27+I28+I29</f>
        <v>609.99950546950356</v>
      </c>
      <c r="J25" s="14" t="e">
        <f>J10+J15+J20</f>
        <v>#DIV/0!</v>
      </c>
      <c r="K25" s="14">
        <f>K26+K27+K28+K29</f>
        <v>609.99950546950356</v>
      </c>
      <c r="L25" s="14" t="e">
        <f>L10+L15+L20</f>
        <v>#DIV/0!</v>
      </c>
      <c r="M25" s="14">
        <f t="shared" ref="M25" si="28">M26+M27+M28+M29</f>
        <v>712.27770417242277</v>
      </c>
      <c r="N25" s="20">
        <f>N10+N15+N20</f>
        <v>2856.2100000000005</v>
      </c>
      <c r="O25" s="17" t="s">
        <v>77</v>
      </c>
      <c r="P25" s="17" t="s">
        <v>77</v>
      </c>
    </row>
    <row r="26" spans="1:18" x14ac:dyDescent="0.25">
      <c r="A26" s="15" t="s">
        <v>38</v>
      </c>
      <c r="B26" s="16" t="s">
        <v>39</v>
      </c>
      <c r="C26" s="17" t="e">
        <f>C11+C16+C21</f>
        <v>#REF!</v>
      </c>
      <c r="D26" s="17" t="e">
        <f t="shared" ref="D26" si="29">D11+D16+D21</f>
        <v>#REF!</v>
      </c>
      <c r="E26" s="17">
        <f>E11+E16+E21</f>
        <v>658.86310938040936</v>
      </c>
      <c r="F26" s="17" t="e">
        <f t="shared" ref="F26:N29" si="30">F11+F16+F21</f>
        <v>#DIV/0!</v>
      </c>
      <c r="G26" s="17">
        <f>G11+G16+G21</f>
        <v>658.86310938040936</v>
      </c>
      <c r="H26" s="17" t="e">
        <f t="shared" si="30"/>
        <v>#DIV/0!</v>
      </c>
      <c r="I26" s="17">
        <f t="shared" si="30"/>
        <v>569.96510579011385</v>
      </c>
      <c r="J26" s="17" t="e">
        <f t="shared" si="30"/>
        <v>#DIV/0!</v>
      </c>
      <c r="K26" s="17">
        <f>K11+K16+K21</f>
        <v>569.96510579011385</v>
      </c>
      <c r="L26" s="17" t="e">
        <f t="shared" si="30"/>
        <v>#DIV/0!</v>
      </c>
      <c r="M26" s="17">
        <f t="shared" si="30"/>
        <v>666.55307178938835</v>
      </c>
      <c r="N26" s="17">
        <f t="shared" si="30"/>
        <v>2673.365803580074</v>
      </c>
      <c r="O26" s="17" t="s">
        <v>77</v>
      </c>
      <c r="P26" s="17" t="s">
        <v>77</v>
      </c>
    </row>
    <row r="27" spans="1:18" ht="16.149999999999999" customHeight="1" x14ac:dyDescent="0.25">
      <c r="A27" s="15" t="s">
        <v>40</v>
      </c>
      <c r="B27" s="16" t="s">
        <v>20</v>
      </c>
      <c r="C27" s="17" t="e">
        <f t="shared" ref="C27:L29" si="31">C12+C17+C22</f>
        <v>#REF!</v>
      </c>
      <c r="D27" s="17" t="e">
        <f t="shared" si="31"/>
        <v>#REF!</v>
      </c>
      <c r="E27" s="17">
        <f t="shared" si="31"/>
        <v>0</v>
      </c>
      <c r="F27" s="17" t="e">
        <f t="shared" si="31"/>
        <v>#DIV/0!</v>
      </c>
      <c r="G27" s="17">
        <f t="shared" si="31"/>
        <v>0</v>
      </c>
      <c r="H27" s="17" t="e">
        <f t="shared" si="31"/>
        <v>#DIV/0!</v>
      </c>
      <c r="I27" s="17">
        <f t="shared" si="31"/>
        <v>0</v>
      </c>
      <c r="J27" s="17" t="e">
        <f t="shared" si="31"/>
        <v>#DIV/0!</v>
      </c>
      <c r="K27" s="17">
        <f>K12+K17+K22</f>
        <v>0</v>
      </c>
      <c r="L27" s="17" t="e">
        <f t="shared" si="31"/>
        <v>#DIV/0!</v>
      </c>
      <c r="M27" s="17">
        <f t="shared" si="30"/>
        <v>0</v>
      </c>
      <c r="N27" s="17">
        <f t="shared" si="30"/>
        <v>0</v>
      </c>
      <c r="O27" s="17" t="s">
        <v>77</v>
      </c>
      <c r="P27" s="17" t="s">
        <v>77</v>
      </c>
    </row>
    <row r="28" spans="1:18" x14ac:dyDescent="0.25">
      <c r="A28" s="15" t="s">
        <v>41</v>
      </c>
      <c r="B28" s="16" t="s">
        <v>22</v>
      </c>
      <c r="C28" s="17" t="e">
        <f t="shared" si="31"/>
        <v>#REF!</v>
      </c>
      <c r="D28" s="17" t="e">
        <f t="shared" si="31"/>
        <v>#REF!</v>
      </c>
      <c r="E28" s="17">
        <f t="shared" si="31"/>
        <v>45.349512265523195</v>
      </c>
      <c r="F28" s="17" t="e">
        <f t="shared" si="31"/>
        <v>#DIV/0!</v>
      </c>
      <c r="G28" s="17">
        <f t="shared" si="31"/>
        <v>45.349512265523195</v>
      </c>
      <c r="H28" s="17" t="e">
        <f t="shared" si="31"/>
        <v>#DIV/0!</v>
      </c>
      <c r="I28" s="17">
        <f t="shared" si="31"/>
        <v>40.034399679389701</v>
      </c>
      <c r="J28" s="17" t="e">
        <f t="shared" si="31"/>
        <v>#DIV/0!</v>
      </c>
      <c r="K28" s="17">
        <f>K13+K18+K23</f>
        <v>40.034399679389701</v>
      </c>
      <c r="L28" s="17" t="e">
        <f t="shared" si="31"/>
        <v>#DIV/0!</v>
      </c>
      <c r="M28" s="17">
        <f t="shared" si="30"/>
        <v>45.724632383034368</v>
      </c>
      <c r="N28" s="17">
        <f t="shared" si="30"/>
        <v>182.85506517388541</v>
      </c>
      <c r="O28" s="17" t="s">
        <v>77</v>
      </c>
      <c r="P28" s="17" t="s">
        <v>77</v>
      </c>
    </row>
    <row r="29" spans="1:18" x14ac:dyDescent="0.25">
      <c r="A29" s="15" t="s">
        <v>42</v>
      </c>
      <c r="B29" s="16" t="s">
        <v>24</v>
      </c>
      <c r="C29" s="17" t="e">
        <f t="shared" si="31"/>
        <v>#REF!</v>
      </c>
      <c r="D29" s="17" t="e">
        <f t="shared" si="31"/>
        <v>#REF!</v>
      </c>
      <c r="E29" s="17">
        <f t="shared" si="31"/>
        <v>0</v>
      </c>
      <c r="F29" s="17" t="e">
        <f t="shared" si="31"/>
        <v>#DIV/0!</v>
      </c>
      <c r="G29" s="17">
        <f t="shared" si="31"/>
        <v>0</v>
      </c>
      <c r="H29" s="17" t="e">
        <f t="shared" si="31"/>
        <v>#DIV/0!</v>
      </c>
      <c r="I29" s="17">
        <f t="shared" si="31"/>
        <v>0</v>
      </c>
      <c r="J29" s="17" t="e">
        <f t="shared" si="31"/>
        <v>#DIV/0!</v>
      </c>
      <c r="K29" s="17">
        <f>K14+K19+K24</f>
        <v>0</v>
      </c>
      <c r="L29" s="17" t="e">
        <f t="shared" si="31"/>
        <v>#DIV/0!</v>
      </c>
      <c r="M29" s="17">
        <f t="shared" si="30"/>
        <v>0</v>
      </c>
      <c r="N29" s="17">
        <f t="shared" si="30"/>
        <v>0</v>
      </c>
      <c r="O29" s="17" t="s">
        <v>77</v>
      </c>
      <c r="P29" s="17" t="s">
        <v>77</v>
      </c>
    </row>
    <row r="30" spans="1:18" ht="39" customHeight="1" x14ac:dyDescent="0.25">
      <c r="A30" s="11">
        <v>5</v>
      </c>
      <c r="B30" s="22" t="s">
        <v>43</v>
      </c>
      <c r="C30" s="14">
        <f>E30</f>
        <v>254.58285807153638</v>
      </c>
      <c r="D30" s="14"/>
      <c r="E30" s="14">
        <f>[54]Д4!X65</f>
        <v>254.58285807153638</v>
      </c>
      <c r="F30" s="14" t="s">
        <v>45</v>
      </c>
      <c r="G30" s="14">
        <f>$E$30</f>
        <v>254.58285807153638</v>
      </c>
      <c r="H30" s="14" t="s">
        <v>45</v>
      </c>
      <c r="I30" s="14">
        <f>$E$30</f>
        <v>254.58285807153638</v>
      </c>
      <c r="J30" s="14" t="s">
        <v>45</v>
      </c>
      <c r="K30" s="14">
        <f>$E$30</f>
        <v>254.58285807153638</v>
      </c>
      <c r="L30" s="14" t="s">
        <v>45</v>
      </c>
      <c r="M30" s="14">
        <f>$E$30</f>
        <v>254.58285807153638</v>
      </c>
      <c r="N30" s="14" t="s">
        <v>45</v>
      </c>
      <c r="O30" s="17" t="s">
        <v>77</v>
      </c>
      <c r="P30" s="17" t="s">
        <v>77</v>
      </c>
    </row>
    <row r="31" spans="1:18" s="24" customFormat="1" ht="24" customHeight="1" x14ac:dyDescent="0.25">
      <c r="A31" s="11" t="s">
        <v>46</v>
      </c>
      <c r="B31" s="12" t="s">
        <v>47</v>
      </c>
      <c r="C31" s="14">
        <f>E31+I31</f>
        <v>222.27320553984001</v>
      </c>
      <c r="D31" s="14"/>
      <c r="E31" s="14">
        <f>[54]Д6_ТЕ!W51</f>
        <v>222.27320553984001</v>
      </c>
      <c r="F31" s="14" t="s">
        <v>45</v>
      </c>
      <c r="G31" s="14">
        <f>E31</f>
        <v>222.27320553984001</v>
      </c>
      <c r="H31" s="14" t="s">
        <v>45</v>
      </c>
      <c r="I31" s="14">
        <f>[54]Д6_ЦТП_ТЕ!W51</f>
        <v>0</v>
      </c>
      <c r="J31" s="14" t="s">
        <v>45</v>
      </c>
      <c r="K31" s="14">
        <f>I31</f>
        <v>0</v>
      </c>
      <c r="L31" s="14" t="s">
        <v>45</v>
      </c>
      <c r="M31" s="14">
        <f>E31</f>
        <v>222.27320553984001</v>
      </c>
      <c r="N31" s="14" t="s">
        <v>45</v>
      </c>
      <c r="O31" s="17" t="s">
        <v>77</v>
      </c>
      <c r="P31" s="17" t="s">
        <v>77</v>
      </c>
    </row>
    <row r="32" spans="1:18" ht="24" customHeight="1" x14ac:dyDescent="0.25">
      <c r="A32" s="25" t="s">
        <v>48</v>
      </c>
      <c r="B32" s="12" t="s">
        <v>49</v>
      </c>
      <c r="C32" s="14">
        <f>M32</f>
        <v>222.27320553984001</v>
      </c>
      <c r="D32" s="14"/>
      <c r="E32" s="14">
        <f>'[54]Д8.1_ТЕ_Катег'!N55</f>
        <v>0</v>
      </c>
      <c r="F32" s="14" t="s">
        <v>45</v>
      </c>
      <c r="G32" s="14">
        <f>'[54]Д8.1_ТЕ_Катег'!O55</f>
        <v>0</v>
      </c>
      <c r="H32" s="14" t="s">
        <v>45</v>
      </c>
      <c r="I32" s="14">
        <f>E32</f>
        <v>0</v>
      </c>
      <c r="J32" s="14" t="s">
        <v>45</v>
      </c>
      <c r="K32" s="14">
        <f>G32</f>
        <v>0</v>
      </c>
      <c r="L32" s="14" t="s">
        <v>45</v>
      </c>
      <c r="M32" s="14">
        <f>'[54]Д8.1_ТЕ_Катег'!Q55</f>
        <v>222.27320553984001</v>
      </c>
      <c r="N32" s="14" t="s">
        <v>45</v>
      </c>
      <c r="O32" s="17" t="s">
        <v>77</v>
      </c>
      <c r="P32" s="17" t="s">
        <v>77</v>
      </c>
    </row>
    <row r="33" spans="1:16" x14ac:dyDescent="0.25">
      <c r="A33" s="11" t="s">
        <v>50</v>
      </c>
      <c r="B33" s="12" t="s">
        <v>51</v>
      </c>
      <c r="C33" s="14" t="e">
        <f>C28/C26*100</f>
        <v>#REF!</v>
      </c>
      <c r="D33" s="14"/>
      <c r="E33" s="14">
        <f>E28/E26*100</f>
        <v>6.8829946038668917</v>
      </c>
      <c r="F33" s="14" t="s">
        <v>45</v>
      </c>
      <c r="G33" s="14">
        <f>G28/G26*100</f>
        <v>6.8829946038668917</v>
      </c>
      <c r="H33" s="14" t="s">
        <v>45</v>
      </c>
      <c r="I33" s="14">
        <f>I28/I26*100</f>
        <v>7.0240088862794563</v>
      </c>
      <c r="J33" s="14" t="s">
        <v>45</v>
      </c>
      <c r="K33" s="14">
        <f>K28/K26*100</f>
        <v>7.0240088862794563</v>
      </c>
      <c r="L33" s="14" t="s">
        <v>45</v>
      </c>
      <c r="M33" s="14">
        <f>M28/M26*100</f>
        <v>6.8598637255222252</v>
      </c>
      <c r="N33" s="14" t="s">
        <v>45</v>
      </c>
      <c r="O33" s="17" t="s">
        <v>77</v>
      </c>
      <c r="P33" s="17" t="s">
        <v>77</v>
      </c>
    </row>
    <row r="34" spans="1:16" ht="25.5" x14ac:dyDescent="0.25">
      <c r="A34" s="25" t="s">
        <v>53</v>
      </c>
      <c r="B34" s="22" t="s">
        <v>54</v>
      </c>
      <c r="C34" s="14">
        <f>SUM(C35:C38)</f>
        <v>29.336980517207213</v>
      </c>
      <c r="D34" s="14">
        <f t="shared" ref="D34:J34" si="32">D35+D36+D37+D38</f>
        <v>247.61930595617343</v>
      </c>
      <c r="E34" s="14">
        <f t="shared" si="32"/>
        <v>29.336980517207213</v>
      </c>
      <c r="F34" s="14">
        <f t="shared" si="32"/>
        <v>247.61930595617343</v>
      </c>
      <c r="G34" s="14" t="s">
        <v>45</v>
      </c>
      <c r="H34" s="14" t="s">
        <v>45</v>
      </c>
      <c r="I34" s="20">
        <f t="shared" si="32"/>
        <v>0</v>
      </c>
      <c r="J34" s="20" t="e">
        <f t="shared" si="32"/>
        <v>#DIV/0!</v>
      </c>
      <c r="K34" s="14" t="s">
        <v>45</v>
      </c>
      <c r="L34" s="14" t="s">
        <v>45</v>
      </c>
      <c r="M34" s="14" t="s">
        <v>45</v>
      </c>
      <c r="N34" s="14" t="s">
        <v>45</v>
      </c>
      <c r="O34" s="14">
        <f>O35+O36+O37+O38</f>
        <v>29.336980517207213</v>
      </c>
      <c r="P34" s="20">
        <f>P35+P36+P37+P38</f>
        <v>247.61930595617343</v>
      </c>
    </row>
    <row r="35" spans="1:16" x14ac:dyDescent="0.25">
      <c r="A35" s="15" t="s">
        <v>55</v>
      </c>
      <c r="B35" s="16" t="s">
        <v>27</v>
      </c>
      <c r="C35" s="17">
        <f>E35+I35</f>
        <v>25.646892158972697</v>
      </c>
      <c r="D35" s="17">
        <f>C35/$C$39*1000</f>
        <v>216.47304952235109</v>
      </c>
      <c r="E35" s="17">
        <f>[54]Д7!W35</f>
        <v>25.646892158972697</v>
      </c>
      <c r="F35" s="17">
        <f>E35/E$39*1000</f>
        <v>216.47304952235109</v>
      </c>
      <c r="G35" s="14" t="s">
        <v>45</v>
      </c>
      <c r="H35" s="14" t="s">
        <v>45</v>
      </c>
      <c r="I35" s="26">
        <f>[54]Д7_ЦТП!W35</f>
        <v>0</v>
      </c>
      <c r="J35" s="26" t="e">
        <f>I35/I$39*1000</f>
        <v>#DIV/0!</v>
      </c>
      <c r="K35" s="14" t="s">
        <v>45</v>
      </c>
      <c r="L35" s="14" t="s">
        <v>45</v>
      </c>
      <c r="M35" s="14" t="s">
        <v>45</v>
      </c>
      <c r="N35" s="14" t="s">
        <v>45</v>
      </c>
      <c r="O35" s="14">
        <f>[54]Д7!W35</f>
        <v>25.646892158972697</v>
      </c>
      <c r="P35" s="17">
        <f>O35/O$39*1000</f>
        <v>216.47304952235109</v>
      </c>
    </row>
    <row r="36" spans="1:16" x14ac:dyDescent="0.25">
      <c r="A36" s="15" t="s">
        <v>56</v>
      </c>
      <c r="B36" s="16" t="s">
        <v>20</v>
      </c>
      <c r="C36" s="17">
        <f t="shared" ref="C36:C38" si="33">E36+I36</f>
        <v>0</v>
      </c>
      <c r="D36" s="17">
        <f t="shared" ref="D36:D38" si="34">C36/$C$39*1000</f>
        <v>0</v>
      </c>
      <c r="E36" s="17">
        <f>[54]Д7!W36</f>
        <v>0</v>
      </c>
      <c r="F36" s="17">
        <f t="shared" ref="F36:F38" si="35">E36/E$39*1000</f>
        <v>0</v>
      </c>
      <c r="G36" s="14" t="s">
        <v>45</v>
      </c>
      <c r="H36" s="14" t="s">
        <v>45</v>
      </c>
      <c r="I36" s="26">
        <f>[54]Д7_ЦТП!W36</f>
        <v>0</v>
      </c>
      <c r="J36" s="26" t="e">
        <f>I36/I$39*1000</f>
        <v>#DIV/0!</v>
      </c>
      <c r="K36" s="14" t="s">
        <v>45</v>
      </c>
      <c r="L36" s="14" t="s">
        <v>45</v>
      </c>
      <c r="M36" s="14" t="s">
        <v>45</v>
      </c>
      <c r="N36" s="14" t="s">
        <v>45</v>
      </c>
      <c r="O36" s="14">
        <f>[54]Д7!W36</f>
        <v>0</v>
      </c>
      <c r="P36" s="17">
        <f>O36/O$39*1000</f>
        <v>0</v>
      </c>
    </row>
    <row r="37" spans="1:16" x14ac:dyDescent="0.25">
      <c r="A37" s="15" t="s">
        <v>57</v>
      </c>
      <c r="B37" s="16" t="s">
        <v>22</v>
      </c>
      <c r="C37" s="17">
        <f t="shared" si="33"/>
        <v>3.6900883582345139</v>
      </c>
      <c r="D37" s="17">
        <f t="shared" si="34"/>
        <v>31.146256433822341</v>
      </c>
      <c r="E37" s="17">
        <f>[54]Д7!W38</f>
        <v>3.6900883582345139</v>
      </c>
      <c r="F37" s="17">
        <f t="shared" si="35"/>
        <v>31.146256433822341</v>
      </c>
      <c r="G37" s="14" t="s">
        <v>45</v>
      </c>
      <c r="H37" s="14" t="s">
        <v>45</v>
      </c>
      <c r="I37" s="26">
        <f>[54]Д7_ЦТП!W38</f>
        <v>0</v>
      </c>
      <c r="J37" s="26" t="e">
        <f>I37/I$39*1000</f>
        <v>#DIV/0!</v>
      </c>
      <c r="K37" s="14" t="s">
        <v>45</v>
      </c>
      <c r="L37" s="14" t="s">
        <v>45</v>
      </c>
      <c r="M37" s="14" t="s">
        <v>45</v>
      </c>
      <c r="N37" s="14" t="s">
        <v>45</v>
      </c>
      <c r="O37" s="14">
        <f>[54]Д7!W38</f>
        <v>3.6900883582345139</v>
      </c>
      <c r="P37" s="17">
        <f>O37/O$39*1000</f>
        <v>31.146256433822341</v>
      </c>
    </row>
    <row r="38" spans="1:16" x14ac:dyDescent="0.25">
      <c r="A38" s="15" t="s">
        <v>58</v>
      </c>
      <c r="B38" s="16" t="s">
        <v>24</v>
      </c>
      <c r="C38" s="17">
        <f t="shared" si="33"/>
        <v>0</v>
      </c>
      <c r="D38" s="17">
        <f t="shared" si="34"/>
        <v>0</v>
      </c>
      <c r="E38" s="17">
        <f>[54]Д7!W37</f>
        <v>0</v>
      </c>
      <c r="F38" s="17">
        <f t="shared" si="35"/>
        <v>0</v>
      </c>
      <c r="G38" s="14" t="s">
        <v>45</v>
      </c>
      <c r="H38" s="14" t="s">
        <v>45</v>
      </c>
      <c r="I38" s="26">
        <f>[54]Д7_ЦТП!W37</f>
        <v>0</v>
      </c>
      <c r="J38" s="26" t="e">
        <f>I38/I$39*1000</f>
        <v>#DIV/0!</v>
      </c>
      <c r="K38" s="14" t="s">
        <v>45</v>
      </c>
      <c r="L38" s="14" t="s">
        <v>45</v>
      </c>
      <c r="M38" s="14" t="s">
        <v>45</v>
      </c>
      <c r="N38" s="14" t="s">
        <v>45</v>
      </c>
      <c r="O38" s="14">
        <f>[54]Д7!W37</f>
        <v>0</v>
      </c>
      <c r="P38" s="17">
        <f>O38/O$39*1000</f>
        <v>0</v>
      </c>
    </row>
    <row r="39" spans="1:16" ht="27" customHeight="1" x14ac:dyDescent="0.25">
      <c r="A39" s="25" t="s">
        <v>59</v>
      </c>
      <c r="B39" s="22" t="s">
        <v>60</v>
      </c>
      <c r="C39" s="14">
        <f>E39+I39</f>
        <v>118.47614386900679</v>
      </c>
      <c r="D39" s="14" t="s">
        <v>45</v>
      </c>
      <c r="E39" s="14">
        <f>[54]Д7!W43</f>
        <v>118.47614386900679</v>
      </c>
      <c r="F39" s="14" t="s">
        <v>45</v>
      </c>
      <c r="G39" s="14" t="s">
        <v>45</v>
      </c>
      <c r="H39" s="14" t="s">
        <v>45</v>
      </c>
      <c r="I39" s="20">
        <f>[54]Д7_ЦТП!W43</f>
        <v>0</v>
      </c>
      <c r="J39" s="20" t="s">
        <v>45</v>
      </c>
      <c r="K39" s="14" t="s">
        <v>45</v>
      </c>
      <c r="L39" s="14" t="s">
        <v>45</v>
      </c>
      <c r="M39" s="14" t="s">
        <v>45</v>
      </c>
      <c r="N39" s="14" t="s">
        <v>45</v>
      </c>
      <c r="O39" s="14">
        <f>[54]Д7!W43</f>
        <v>118.47614386900679</v>
      </c>
      <c r="P39" s="14"/>
    </row>
    <row r="40" spans="1:16" x14ac:dyDescent="0.25">
      <c r="A40" s="27"/>
      <c r="B40" s="28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6" s="54" customFormat="1" ht="17.25" customHeight="1" x14ac:dyDescent="0.25">
      <c r="A41" s="51"/>
      <c r="B41" s="52" t="s">
        <v>61</v>
      </c>
      <c r="C41" s="483"/>
      <c r="D41" s="483"/>
      <c r="E41" s="483"/>
      <c r="F41" s="53"/>
      <c r="G41" s="483" t="s">
        <v>63</v>
      </c>
      <c r="H41" s="483"/>
      <c r="I41" s="483"/>
      <c r="J41" s="483"/>
      <c r="K41" s="483"/>
      <c r="L41" s="53"/>
      <c r="N41" s="55" t="s">
        <v>78</v>
      </c>
    </row>
    <row r="42" spans="1:16" ht="25.5" customHeight="1" x14ac:dyDescent="0.25">
      <c r="A42" s="33"/>
      <c r="B42" s="34"/>
      <c r="C42" s="482"/>
      <c r="D42" s="482"/>
      <c r="E42" s="482"/>
      <c r="F42" s="35"/>
      <c r="G42" s="482" t="s">
        <v>79</v>
      </c>
      <c r="H42" s="482"/>
      <c r="I42" s="482"/>
      <c r="J42" s="482"/>
      <c r="K42" s="482"/>
      <c r="L42" s="35"/>
    </row>
    <row r="46" spans="1:16" x14ac:dyDescent="0.25">
      <c r="B46" s="36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39"/>
    </row>
    <row r="47" spans="1:16" x14ac:dyDescent="0.25">
      <c r="B47" s="39"/>
      <c r="C47" s="39"/>
      <c r="D47" s="39"/>
      <c r="E47" s="39"/>
      <c r="F47" s="40"/>
      <c r="G47" s="39"/>
      <c r="H47" s="40"/>
      <c r="I47" s="39"/>
      <c r="J47" s="40"/>
      <c r="K47" s="39"/>
      <c r="L47" s="40"/>
      <c r="M47" s="39"/>
      <c r="N47" s="39"/>
    </row>
    <row r="48" spans="1:16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2:14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x14ac:dyDescent="0.25">
      <c r="B50" s="36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39"/>
    </row>
    <row r="51" spans="2:14" x14ac:dyDescent="0.25">
      <c r="B51" s="39"/>
      <c r="C51" s="39"/>
      <c r="D51" s="39"/>
      <c r="E51" s="39"/>
      <c r="F51" s="40"/>
      <c r="G51" s="39"/>
      <c r="H51" s="40"/>
      <c r="I51" s="39"/>
      <c r="J51" s="40"/>
      <c r="K51" s="39"/>
      <c r="L51" s="40"/>
      <c r="M51" s="39"/>
      <c r="N51" s="39"/>
    </row>
  </sheetData>
  <mergeCells count="19">
    <mergeCell ref="A6:A8"/>
    <mergeCell ref="B6:B8"/>
    <mergeCell ref="C6:D7"/>
    <mergeCell ref="E6:P6"/>
    <mergeCell ref="E7:F7"/>
    <mergeCell ref="M7:N7"/>
    <mergeCell ref="O7:P7"/>
    <mergeCell ref="C41:E41"/>
    <mergeCell ref="G41:K41"/>
    <mergeCell ref="J1:L1"/>
    <mergeCell ref="M1:P1"/>
    <mergeCell ref="B2:P2"/>
    <mergeCell ref="B3:P3"/>
    <mergeCell ref="B4:P4"/>
    <mergeCell ref="C42:E42"/>
    <mergeCell ref="G42:K42"/>
    <mergeCell ref="G7:H7"/>
    <mergeCell ref="I7:J7"/>
    <mergeCell ref="K7:L7"/>
  </mergeCells>
  <conditionalFormatting sqref="B1">
    <cfRule type="containsText" dxfId="62" priority="13" operator="containsText" text="Для корек">
      <formula>NOT(ISERROR(SEARCH("Для корек",B1)))</formula>
    </cfRule>
  </conditionalFormatting>
  <conditionalFormatting sqref="C34:J39 C10:L20 C25:L33 C21:D24">
    <cfRule type="expression" dxfId="61" priority="12">
      <formula>C10="ПОМИЛКА"</formula>
    </cfRule>
  </conditionalFormatting>
  <conditionalFormatting sqref="C46:L46">
    <cfRule type="expression" dxfId="60" priority="11">
      <formula>C46="ПОМИЛКА"</formula>
    </cfRule>
  </conditionalFormatting>
  <conditionalFormatting sqref="C50:L50">
    <cfRule type="expression" dxfId="59" priority="10">
      <formula>C50="ПОМИЛКА"</formula>
    </cfRule>
  </conditionalFormatting>
  <conditionalFormatting sqref="M10:N15 N16:N19 M20:N20 M25:N32">
    <cfRule type="expression" dxfId="58" priority="9">
      <formula>M10="ПОМИЛКА"</formula>
    </cfRule>
  </conditionalFormatting>
  <conditionalFormatting sqref="M33:N33">
    <cfRule type="expression" dxfId="57" priority="7">
      <formula>M33="ПОМИЛКА"</formula>
    </cfRule>
  </conditionalFormatting>
  <conditionalFormatting sqref="M16:M19">
    <cfRule type="expression" dxfId="56" priority="8">
      <formula>M16="ПОМИЛКА"</formula>
    </cfRule>
  </conditionalFormatting>
  <conditionalFormatting sqref="K39:P39 K34:N34 K35:O38">
    <cfRule type="expression" dxfId="55" priority="6">
      <formula>K34="ПОМИЛКА"</formula>
    </cfRule>
  </conditionalFormatting>
  <conditionalFormatting sqref="E21:L24">
    <cfRule type="expression" dxfId="54" priority="5">
      <formula>E21="ПОМИЛКА"</formula>
    </cfRule>
  </conditionalFormatting>
  <conditionalFormatting sqref="M21:N24">
    <cfRule type="expression" dxfId="53" priority="4">
      <formula>M21="ПОМИЛКА"</formula>
    </cfRule>
  </conditionalFormatting>
  <conditionalFormatting sqref="O10:P33">
    <cfRule type="expression" dxfId="52" priority="3">
      <formula>O10="ПОМИЛКА"</formula>
    </cfRule>
  </conditionalFormatting>
  <conditionalFormatting sqref="O34">
    <cfRule type="expression" dxfId="51" priority="2">
      <formula>O34="ПОМИЛКА"</formula>
    </cfRule>
  </conditionalFormatting>
  <conditionalFormatting sqref="P34:P38">
    <cfRule type="expression" dxfId="50" priority="1">
      <formula>P34="ПОМИЛКА"</formula>
    </cfRule>
  </conditionalFormatting>
  <printOptions horizontalCentered="1"/>
  <pageMargins left="0.55118110236220474" right="0.19685039370078741" top="0.55118110236220474" bottom="0" header="0.31496062992125984" footer="0.31496062992125984"/>
  <pageSetup paperSize="9" scale="64" orientation="landscape" blackAndWhite="1" r:id="rId1"/>
  <rowBreaks count="1" manualBreakCount="1">
    <brk id="41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A1:M44"/>
  <sheetViews>
    <sheetView view="pageBreakPreview" topLeftCell="A7" zoomScaleNormal="100" zoomScaleSheetLayoutView="100" workbookViewId="0">
      <selection activeCell="Q17" sqref="Q17"/>
    </sheetView>
  </sheetViews>
  <sheetFormatPr defaultColWidth="9.140625" defaultRowHeight="15" x14ac:dyDescent="0.25"/>
  <cols>
    <col min="1" max="1" width="4" style="18" customWidth="1"/>
    <col min="2" max="2" width="42.85546875" style="18" customWidth="1"/>
    <col min="3" max="3" width="9.5703125" style="49" hidden="1" customWidth="1"/>
    <col min="4" max="4" width="13" style="18" customWidth="1"/>
    <col min="5" max="5" width="9.7109375" style="18" customWidth="1"/>
    <col min="6" max="6" width="15.28515625" style="18" customWidth="1"/>
    <col min="7" max="7" width="9.7109375" style="18" customWidth="1"/>
    <col min="8" max="8" width="16.42578125" style="18" customWidth="1"/>
    <col min="9" max="9" width="9.7109375" style="18" customWidth="1"/>
    <col min="10" max="11" width="13.140625" style="18" customWidth="1"/>
    <col min="12" max="12" width="15" style="18" customWidth="1"/>
    <col min="13" max="13" width="12" style="18" customWidth="1"/>
    <col min="14" max="16384" width="9.140625" style="18"/>
  </cols>
  <sheetData>
    <row r="1" spans="1:13" ht="50.25" customHeight="1" x14ac:dyDescent="0.25">
      <c r="A1" s="1"/>
      <c r="B1" s="2"/>
      <c r="C1" s="3"/>
      <c r="D1" s="4"/>
      <c r="E1" s="4"/>
      <c r="F1" s="5"/>
      <c r="G1" s="5"/>
      <c r="H1" s="5"/>
      <c r="I1" s="342" t="s">
        <v>67</v>
      </c>
      <c r="J1" s="342"/>
      <c r="K1" s="342"/>
      <c r="L1" s="342"/>
      <c r="M1" s="342"/>
    </row>
    <row r="2" spans="1:13" ht="19.5" customHeight="1" x14ac:dyDescent="0.25">
      <c r="A2" s="1"/>
      <c r="B2" s="407" t="s">
        <v>68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x14ac:dyDescent="0.25">
      <c r="A3" s="1"/>
      <c r="B3" s="408" t="str">
        <f>'[54]1_Елементи витрат'!A3</f>
        <v>КПТМ "Черкаситеплокомуненерго"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ht="12.75" customHeight="1" x14ac:dyDescent="0.25">
      <c r="A4" s="1"/>
      <c r="B4" s="345" t="s">
        <v>2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336" t="s">
        <v>4</v>
      </c>
      <c r="B6" s="338" t="s">
        <v>5</v>
      </c>
      <c r="C6" s="336" t="s">
        <v>6</v>
      </c>
      <c r="D6" s="409" t="s">
        <v>7</v>
      </c>
      <c r="E6" s="410"/>
      <c r="F6" s="402" t="s">
        <v>8</v>
      </c>
      <c r="G6" s="402"/>
      <c r="H6" s="402"/>
      <c r="I6" s="402"/>
      <c r="J6" s="402"/>
      <c r="K6" s="402"/>
      <c r="L6" s="402"/>
      <c r="M6" s="402"/>
    </row>
    <row r="7" spans="1:13" ht="45.75" customHeight="1" x14ac:dyDescent="0.25">
      <c r="A7" s="398"/>
      <c r="B7" s="397"/>
      <c r="C7" s="398"/>
      <c r="D7" s="411"/>
      <c r="E7" s="412"/>
      <c r="F7" s="403" t="s">
        <v>9</v>
      </c>
      <c r="G7" s="404"/>
      <c r="H7" s="404"/>
      <c r="I7" s="405"/>
      <c r="J7" s="403" t="s">
        <v>10</v>
      </c>
      <c r="K7" s="404"/>
      <c r="L7" s="404"/>
      <c r="M7" s="405"/>
    </row>
    <row r="8" spans="1:13" ht="32.25" customHeight="1" x14ac:dyDescent="0.25">
      <c r="A8" s="398"/>
      <c r="B8" s="397"/>
      <c r="C8" s="398"/>
      <c r="D8" s="413"/>
      <c r="E8" s="414"/>
      <c r="F8" s="388" t="s">
        <v>11</v>
      </c>
      <c r="G8" s="389"/>
      <c r="H8" s="388" t="s">
        <v>12</v>
      </c>
      <c r="I8" s="389"/>
      <c r="J8" s="388" t="s">
        <v>11</v>
      </c>
      <c r="K8" s="389"/>
      <c r="L8" s="388" t="s">
        <v>12</v>
      </c>
      <c r="M8" s="389"/>
    </row>
    <row r="9" spans="1:13" ht="27" customHeight="1" x14ac:dyDescent="0.25">
      <c r="A9" s="337"/>
      <c r="B9" s="339"/>
      <c r="C9" s="337"/>
      <c r="D9" s="9" t="s">
        <v>13</v>
      </c>
      <c r="E9" s="10" t="s">
        <v>14</v>
      </c>
      <c r="F9" s="10" t="s">
        <v>13</v>
      </c>
      <c r="G9" s="10" t="s">
        <v>14</v>
      </c>
      <c r="H9" s="10" t="s">
        <v>13</v>
      </c>
      <c r="I9" s="10" t="s">
        <v>14</v>
      </c>
      <c r="J9" s="10" t="s">
        <v>13</v>
      </c>
      <c r="K9" s="10" t="s">
        <v>14</v>
      </c>
      <c r="L9" s="10" t="s">
        <v>13</v>
      </c>
      <c r="M9" s="10" t="s">
        <v>14</v>
      </c>
    </row>
    <row r="10" spans="1:13" ht="12.75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11">
        <v>1</v>
      </c>
      <c r="B11" s="12" t="s">
        <v>15</v>
      </c>
      <c r="C11" s="13" t="s">
        <v>16</v>
      </c>
      <c r="D11" s="14">
        <f>ROUND(D12+D13+D14+D15,2)</f>
        <v>97407.46</v>
      </c>
      <c r="E11" s="14">
        <f>G11</f>
        <v>3308.89</v>
      </c>
      <c r="F11" s="14">
        <f>F12+F13+F14+F15</f>
        <v>97407.457472000839</v>
      </c>
      <c r="G11" s="14">
        <f>ROUND(G12+G13+G14+G15,2)</f>
        <v>3308.89</v>
      </c>
      <c r="H11" s="14">
        <f t="shared" ref="H11" si="0">H12+H13+H14+H15</f>
        <v>97407.457472000839</v>
      </c>
      <c r="I11" s="14">
        <f>ROUND(I12+I13+I14+I15,2)</f>
        <v>3308.89</v>
      </c>
      <c r="J11" s="14">
        <f t="shared" ref="J11" si="1">J12+J13+J14+J15</f>
        <v>97407.457472000839</v>
      </c>
      <c r="K11" s="14">
        <f>ROUND(K12+K13+K14+K15,2)</f>
        <v>3308.89</v>
      </c>
      <c r="L11" s="14">
        <f t="shared" ref="L11" si="2">L12+L13+L14+L15</f>
        <v>97407.457472000839</v>
      </c>
      <c r="M11" s="14">
        <f>ROUND(M12+M13+M14+M15,2)</f>
        <v>3308.89</v>
      </c>
    </row>
    <row r="12" spans="1:13" ht="25.5" x14ac:dyDescent="0.25">
      <c r="A12" s="15" t="s">
        <v>17</v>
      </c>
      <c r="B12" s="16" t="s">
        <v>18</v>
      </c>
      <c r="C12" s="10" t="s">
        <v>16</v>
      </c>
      <c r="D12" s="17">
        <f>F12</f>
        <v>91611.680296763123</v>
      </c>
      <c r="E12" s="17">
        <f>G12</f>
        <v>3112.0093136353335</v>
      </c>
      <c r="F12" s="17">
        <f>[54]Д4!$T$56</f>
        <v>91611.680296763123</v>
      </c>
      <c r="G12" s="17">
        <f>F12/F$31*1000</f>
        <v>3112.0093136353335</v>
      </c>
      <c r="H12" s="17">
        <f>[54]Д4!$T$56</f>
        <v>91611.680296763123</v>
      </c>
      <c r="I12" s="17">
        <f>H12/H$31*1000</f>
        <v>3112.0093136353335</v>
      </c>
      <c r="J12" s="17">
        <f>[54]Д4!$T$56</f>
        <v>91611.680296763123</v>
      </c>
      <c r="K12" s="17">
        <f>J12/J$31*1000</f>
        <v>3112.0093136353335</v>
      </c>
      <c r="L12" s="17">
        <f>[54]Д4!$T$56</f>
        <v>91611.680296763123</v>
      </c>
      <c r="M12" s="17">
        <f>L12/L$31*1000</f>
        <v>3112.0093136353335</v>
      </c>
    </row>
    <row r="13" spans="1:13" ht="22.5" x14ac:dyDescent="0.25">
      <c r="A13" s="15" t="s">
        <v>19</v>
      </c>
      <c r="B13" s="16" t="s">
        <v>20</v>
      </c>
      <c r="C13" s="10" t="s">
        <v>16</v>
      </c>
      <c r="D13" s="17">
        <f t="shared" ref="D13:E15" si="3">F13</f>
        <v>0</v>
      </c>
      <c r="E13" s="17">
        <f t="shared" si="3"/>
        <v>0</v>
      </c>
      <c r="F13" s="17">
        <f>[54]Д4!$T$57</f>
        <v>0</v>
      </c>
      <c r="G13" s="17">
        <f t="shared" ref="G13:G15" si="4">F13/F$31*1000</f>
        <v>0</v>
      </c>
      <c r="H13" s="17">
        <f>[54]Д4!$T$57</f>
        <v>0</v>
      </c>
      <c r="I13" s="17">
        <f>H13/H$31*1000</f>
        <v>0</v>
      </c>
      <c r="J13" s="17">
        <f>[54]Д4!$T$57</f>
        <v>0</v>
      </c>
      <c r="K13" s="17">
        <f>J13/J$31*1000</f>
        <v>0</v>
      </c>
      <c r="L13" s="17">
        <f>[54]Д4!$T$57</f>
        <v>0</v>
      </c>
      <c r="M13" s="17">
        <f t="shared" ref="M13:M15" si="5">L13/L$31*1000</f>
        <v>0</v>
      </c>
    </row>
    <row r="14" spans="1:13" ht="22.5" x14ac:dyDescent="0.25">
      <c r="A14" s="15" t="s">
        <v>21</v>
      </c>
      <c r="B14" s="16" t="s">
        <v>22</v>
      </c>
      <c r="C14" s="10" t="s">
        <v>16</v>
      </c>
      <c r="D14" s="17">
        <f t="shared" si="3"/>
        <v>5795.7771752377103</v>
      </c>
      <c r="E14" s="17">
        <f t="shared" si="3"/>
        <v>196.88005383885653</v>
      </c>
      <c r="F14" s="17">
        <f>[54]Д4!$T$59</f>
        <v>5795.7771752377103</v>
      </c>
      <c r="G14" s="17">
        <f t="shared" si="4"/>
        <v>196.88005383885653</v>
      </c>
      <c r="H14" s="17">
        <f>[54]Д4!$T$59</f>
        <v>5795.7771752377103</v>
      </c>
      <c r="I14" s="17">
        <f>H14/H$31*1000</f>
        <v>196.88005383885653</v>
      </c>
      <c r="J14" s="17">
        <f>[54]Д4!$T$59</f>
        <v>5795.7771752377103</v>
      </c>
      <c r="K14" s="17">
        <f>J14/J$31*1000</f>
        <v>196.88005383885653</v>
      </c>
      <c r="L14" s="17">
        <f>[54]Д4!$T$59</f>
        <v>5795.7771752377103</v>
      </c>
      <c r="M14" s="17">
        <f t="shared" si="5"/>
        <v>196.88005383885653</v>
      </c>
    </row>
    <row r="15" spans="1:13" ht="22.5" x14ac:dyDescent="0.25">
      <c r="A15" s="15" t="s">
        <v>23</v>
      </c>
      <c r="B15" s="16" t="s">
        <v>24</v>
      </c>
      <c r="C15" s="10" t="s">
        <v>16</v>
      </c>
      <c r="D15" s="17">
        <f t="shared" si="3"/>
        <v>0</v>
      </c>
      <c r="E15" s="17">
        <f t="shared" si="3"/>
        <v>0</v>
      </c>
      <c r="F15" s="17">
        <f>[54]Д4!$T$58</f>
        <v>0</v>
      </c>
      <c r="G15" s="17">
        <f t="shared" si="4"/>
        <v>0</v>
      </c>
      <c r="H15" s="17">
        <f>[54]Д4!$T$58</f>
        <v>0</v>
      </c>
      <c r="I15" s="17">
        <f>H15/H$31*1000</f>
        <v>0</v>
      </c>
      <c r="J15" s="17">
        <f>[54]Д4!$T$58</f>
        <v>0</v>
      </c>
      <c r="K15" s="17">
        <f>J15/J$31*1000</f>
        <v>0</v>
      </c>
      <c r="L15" s="17">
        <f>[54]Д4!$T$58</f>
        <v>0</v>
      </c>
      <c r="M15" s="17">
        <f t="shared" si="5"/>
        <v>0</v>
      </c>
    </row>
    <row r="16" spans="1:13" ht="25.5" x14ac:dyDescent="0.25">
      <c r="A16" s="11">
        <v>2</v>
      </c>
      <c r="B16" s="12" t="s">
        <v>25</v>
      </c>
      <c r="C16" s="13" t="s">
        <v>16</v>
      </c>
      <c r="D16" s="14">
        <f>D17+D18+D19+D20</f>
        <v>14066.318549511932</v>
      </c>
      <c r="E16" s="14">
        <f>ROUND(E17+E18+E19+E20,2)</f>
        <v>555.41999999999996</v>
      </c>
      <c r="F16" s="14">
        <f t="shared" ref="F16" si="6">F17+F18+F19+F20</f>
        <v>1763.1793372943484</v>
      </c>
      <c r="G16" s="14">
        <f>ROUND(G17+G18+G19+G20,2)</f>
        <v>565.98</v>
      </c>
      <c r="H16" s="14">
        <f>H17+H18+H19+H20</f>
        <v>1763.1793372943484</v>
      </c>
      <c r="I16" s="14">
        <f>ROUND(I17+I18+I19+I20,2)</f>
        <v>565.98</v>
      </c>
      <c r="J16" s="14">
        <f t="shared" ref="J16:L16" si="7">J17+J18+J19+J20</f>
        <v>12303.139212217584</v>
      </c>
      <c r="K16" s="14">
        <f>ROUND(K17+K18+K19+K20,2)</f>
        <v>553.94000000000005</v>
      </c>
      <c r="L16" s="14">
        <f t="shared" si="7"/>
        <v>12303.139212217584</v>
      </c>
      <c r="M16" s="14">
        <f>ROUND(M17+M18+M19+M20,2)</f>
        <v>553.94000000000005</v>
      </c>
    </row>
    <row r="17" spans="1:13" ht="25.5" x14ac:dyDescent="0.25">
      <c r="A17" s="15" t="s">
        <v>26</v>
      </c>
      <c r="B17" s="16" t="s">
        <v>27</v>
      </c>
      <c r="C17" s="10" t="s">
        <v>16</v>
      </c>
      <c r="D17" s="17">
        <f>[54]Д6_ТЕ!S40+[54]Д6_ЦТП_ТЕ!S40</f>
        <v>13509.055546714821</v>
      </c>
      <c r="E17" s="17">
        <f>D17/$D$32*1000</f>
        <v>533.41542796327587</v>
      </c>
      <c r="F17" s="17">
        <f>[54]Д6_ЦТП_ТЕ!$S$40</f>
        <v>1737.0208538601823</v>
      </c>
      <c r="G17" s="17">
        <f>F17/F$32*1000</f>
        <v>557.58280544876902</v>
      </c>
      <c r="H17" s="17">
        <f>[54]Д6_ЦТП_ТЕ!$S$40</f>
        <v>1737.0208538601823</v>
      </c>
      <c r="I17" s="17">
        <f>H17/H$32*1000</f>
        <v>557.58280544876902</v>
      </c>
      <c r="J17" s="17">
        <f>[54]Д6_ТЕ!$S$40</f>
        <v>11772.034692854639</v>
      </c>
      <c r="K17" s="17">
        <f>J17/J$32*1000</f>
        <v>530.02565552713975</v>
      </c>
      <c r="L17" s="17">
        <f>[54]Д6_ТЕ!$S$40</f>
        <v>11772.034692854639</v>
      </c>
      <c r="M17" s="17">
        <f>L17/L$32*1000</f>
        <v>530.02565552713975</v>
      </c>
    </row>
    <row r="18" spans="1:13" ht="22.5" x14ac:dyDescent="0.25">
      <c r="A18" s="15" t="s">
        <v>28</v>
      </c>
      <c r="B18" s="16" t="s">
        <v>20</v>
      </c>
      <c r="C18" s="10" t="s">
        <v>16</v>
      </c>
      <c r="D18" s="17">
        <f>[54]Д6_ТЕ!S41+[54]Д6_ЦТП_ТЕ!S41</f>
        <v>0</v>
      </c>
      <c r="E18" s="17">
        <f t="shared" ref="E18:E20" si="8">D18/$D$32*1000</f>
        <v>0</v>
      </c>
      <c r="F18" s="17">
        <f>[54]Д6_ЦТП_ТЕ!$S$41</f>
        <v>0</v>
      </c>
      <c r="G18" s="17">
        <f t="shared" ref="G18:G20" si="9">F18/F$32*1000</f>
        <v>0</v>
      </c>
      <c r="H18" s="17">
        <f>[54]Д6_ЦТП_ТЕ!$S$41</f>
        <v>0</v>
      </c>
      <c r="I18" s="17">
        <f>H18/H$32*1000</f>
        <v>0</v>
      </c>
      <c r="J18" s="17">
        <f>[54]Д6_ТЕ!$S$41</f>
        <v>0</v>
      </c>
      <c r="K18" s="17">
        <f t="shared" ref="K18:K20" si="10">J18/J$32*1000</f>
        <v>0</v>
      </c>
      <c r="L18" s="17">
        <f>[54]Д6_ТЕ!$S$41</f>
        <v>0</v>
      </c>
      <c r="M18" s="17">
        <f t="shared" ref="M18:M20" si="11">L18/L$32*1000</f>
        <v>0</v>
      </c>
    </row>
    <row r="19" spans="1:13" ht="22.5" x14ac:dyDescent="0.25">
      <c r="A19" s="15" t="s">
        <v>29</v>
      </c>
      <c r="B19" s="16" t="s">
        <v>22</v>
      </c>
      <c r="C19" s="10" t="s">
        <v>16</v>
      </c>
      <c r="D19" s="17">
        <f>[54]Д6_ТЕ!S43+[54]Д6_ЦТП_ТЕ!S43</f>
        <v>557.2630027971112</v>
      </c>
      <c r="E19" s="17">
        <f t="shared" si="8"/>
        <v>22.003957426720941</v>
      </c>
      <c r="F19" s="17">
        <f>[54]Д6_ЦТП_ТЕ!$S$43</f>
        <v>26.158483434166147</v>
      </c>
      <c r="G19" s="17">
        <f t="shared" si="9"/>
        <v>8.3968597999811578</v>
      </c>
      <c r="H19" s="17">
        <f>[54]Д6_ЦТП_ТЕ!$S$43</f>
        <v>26.158483434166147</v>
      </c>
      <c r="I19" s="17">
        <f>H19/H$32*1000</f>
        <v>8.3968597999811578</v>
      </c>
      <c r="J19" s="17">
        <f>[54]Д6_ТЕ!$S$43</f>
        <v>531.1045193629451</v>
      </c>
      <c r="K19" s="17">
        <f t="shared" si="10"/>
        <v>23.912520509273989</v>
      </c>
      <c r="L19" s="17">
        <f>[54]Д6_ТЕ!$S$43</f>
        <v>531.1045193629451</v>
      </c>
      <c r="M19" s="17">
        <f t="shared" si="11"/>
        <v>23.912520509273989</v>
      </c>
    </row>
    <row r="20" spans="1:13" ht="22.5" x14ac:dyDescent="0.25">
      <c r="A20" s="15" t="s">
        <v>30</v>
      </c>
      <c r="B20" s="16" t="s">
        <v>24</v>
      </c>
      <c r="C20" s="10" t="s">
        <v>16</v>
      </c>
      <c r="D20" s="17">
        <f>[54]Д6_ТЕ!S42+[54]Д6_ЦТП_ТЕ!S42</f>
        <v>0</v>
      </c>
      <c r="E20" s="17">
        <f t="shared" si="8"/>
        <v>0</v>
      </c>
      <c r="F20" s="17">
        <f>[54]Д6_ЦТП_ТЕ!$S$42</f>
        <v>0</v>
      </c>
      <c r="G20" s="17">
        <f t="shared" si="9"/>
        <v>0</v>
      </c>
      <c r="H20" s="17">
        <f>[54]Д6_ЦТП_ТЕ!$S$42</f>
        <v>0</v>
      </c>
      <c r="I20" s="17">
        <f>H20/H$32*1000</f>
        <v>0</v>
      </c>
      <c r="J20" s="17">
        <f>[54]Д6_ТЕ!$S$42</f>
        <v>0</v>
      </c>
      <c r="K20" s="17">
        <f t="shared" si="10"/>
        <v>0</v>
      </c>
      <c r="L20" s="17">
        <f>[54]Д6_ТЕ!$S$42</f>
        <v>0</v>
      </c>
      <c r="M20" s="17">
        <f t="shared" si="11"/>
        <v>0</v>
      </c>
    </row>
    <row r="21" spans="1:13" ht="25.5" x14ac:dyDescent="0.25">
      <c r="A21" s="11">
        <v>3</v>
      </c>
      <c r="B21" s="12" t="s">
        <v>31</v>
      </c>
      <c r="C21" s="13" t="s">
        <v>16</v>
      </c>
      <c r="D21" s="14">
        <f>SUM(D22:D25)</f>
        <v>876.45749889329852</v>
      </c>
      <c r="E21" s="14">
        <f>ROUND(E22+E23+E24+E25,2)</f>
        <v>34.61</v>
      </c>
      <c r="F21" s="14">
        <f t="shared" ref="F21" si="12">F22+F23+F24+F25</f>
        <v>33.703348538385441</v>
      </c>
      <c r="G21" s="14">
        <f>ROUND(G22+G23+G24+G25,2)</f>
        <v>11.95</v>
      </c>
      <c r="H21" s="14">
        <f>H22+H23+H24+H25</f>
        <v>8.6374515325839951</v>
      </c>
      <c r="I21" s="14">
        <f>ROUND(I22+I23+I24+I25,2)</f>
        <v>29.31</v>
      </c>
      <c r="J21" s="14">
        <f t="shared" ref="J21:L21" si="13">J22+J23+J24+J25</f>
        <v>796.10982658188345</v>
      </c>
      <c r="K21" s="14">
        <f>ROUND(K22+K23+K24+K25,2)</f>
        <v>36.28</v>
      </c>
      <c r="L21" s="14">
        <f t="shared" si="13"/>
        <v>38.006872240445681</v>
      </c>
      <c r="M21" s="14">
        <f>ROUND(M22+M23+M24+M25,2)</f>
        <v>140.99</v>
      </c>
    </row>
    <row r="22" spans="1:13" ht="25.5" x14ac:dyDescent="0.25">
      <c r="A22" s="15" t="s">
        <v>32</v>
      </c>
      <c r="B22" s="16" t="s">
        <v>33</v>
      </c>
      <c r="C22" s="10" t="s">
        <v>16</v>
      </c>
      <c r="D22" s="17">
        <f>F22+H22+J22+L22</f>
        <v>803.90098564623293</v>
      </c>
      <c r="E22" s="17">
        <f>D22/$D$33*1000</f>
        <v>31.742647501576453</v>
      </c>
      <c r="F22" s="17">
        <f>'[54]Д8.1_ТЕ_Катег'!$N$33/'[54]Д8.1_ТЕ_Катег'!$N$42*'[54]Д8.1_ТЕ_Катег'!$N$54</f>
        <v>32.135750931948905</v>
      </c>
      <c r="G22" s="17">
        <f>F22/F$33*1000</f>
        <v>11.393305300761083</v>
      </c>
      <c r="H22" s="17">
        <f>'[54]Д8.1_ТЕ_Катег'!$O$33/'[54]Д8.1_ТЕ_Катег'!$O$42*'[54]Д8.1_ТЕ_Катег'!$O$54</f>
        <v>3.3574685655381122</v>
      </c>
      <c r="I22" s="17">
        <f>H22/H$33*1000</f>
        <v>11.393305300761087</v>
      </c>
      <c r="J22" s="17">
        <f>'[54]Д8.1_ТЕ_Катег'!Q33/'[54]Д8.1_ТЕ_Катег'!$Q$42*'[54]Д8.1_ТЕ_Катег'!$Q$54</f>
        <v>759.08146255481915</v>
      </c>
      <c r="K22" s="17">
        <f>J22/J$33*1000</f>
        <v>34.596893450572445</v>
      </c>
      <c r="L22" s="17">
        <f>'[54]Д8.1_ТЕ_Катег'!R33/'[54]Д8.1_ТЕ_Катег'!$R$42*'[54]Д8.1_ТЕ_Катег'!$R$54</f>
        <v>9.3263035939268324</v>
      </c>
      <c r="M22" s="17">
        <f>L22/L$33*1000</f>
        <v>34.596893450572452</v>
      </c>
    </row>
    <row r="23" spans="1:13" ht="22.5" x14ac:dyDescent="0.25">
      <c r="A23" s="15" t="s">
        <v>34</v>
      </c>
      <c r="B23" s="16" t="s">
        <v>20</v>
      </c>
      <c r="C23" s="10" t="s">
        <v>16</v>
      </c>
      <c r="D23" s="17">
        <f t="shared" ref="D23:D25" si="14">F23+H23+J23+L23</f>
        <v>0</v>
      </c>
      <c r="E23" s="17">
        <f t="shared" ref="E23:E25" si="15">D23/$D$33*1000</f>
        <v>0</v>
      </c>
      <c r="F23" s="17">
        <f>'[54]Д8.1_ТЕ_Катег'!$N$34/'[54]Д8.1_ТЕ_Катег'!$N$42*'[54]Д8.1_ТЕ_Катег'!$N$54</f>
        <v>0</v>
      </c>
      <c r="G23" s="17">
        <f t="shared" ref="G23:G25" si="16">F23/F$33*1000</f>
        <v>0</v>
      </c>
      <c r="H23" s="17">
        <f>'[54]Д8.1_ТЕ_Катег'!$O$34/'[54]Д8.1_ТЕ_Катег'!$O$42*'[54]Д8.1_ТЕ_Катег'!$O$54</f>
        <v>0</v>
      </c>
      <c r="I23" s="17">
        <f>H23/H$33*1000</f>
        <v>0</v>
      </c>
      <c r="J23" s="17">
        <f>'[54]Д8.1_ТЕ_Катег'!Q34/'[54]Д8.1_ТЕ_Катег'!$Q$42*'[54]Д8.1_ТЕ_Катег'!$Q$54</f>
        <v>0</v>
      </c>
      <c r="K23" s="17">
        <f t="shared" ref="K23:K25" si="17">J23/J$33*1000</f>
        <v>0</v>
      </c>
      <c r="L23" s="17">
        <f>'[54]Д8.1_ТЕ_Катег'!R34/'[54]Д8.1_ТЕ_Катег'!$R$42*'[54]Д8.1_ТЕ_Катег'!$R$54</f>
        <v>0</v>
      </c>
      <c r="M23" s="17">
        <f t="shared" ref="M23:M25" si="18">L23/L$33*1000</f>
        <v>0</v>
      </c>
    </row>
    <row r="24" spans="1:13" ht="22.5" x14ac:dyDescent="0.25">
      <c r="A24" s="15" t="s">
        <v>35</v>
      </c>
      <c r="B24" s="16" t="s">
        <v>22</v>
      </c>
      <c r="C24" s="10" t="s">
        <v>16</v>
      </c>
      <c r="D24" s="17">
        <f t="shared" si="14"/>
        <v>72.55651324706561</v>
      </c>
      <c r="E24" s="17">
        <f t="shared" si="15"/>
        <v>2.8649496207466911</v>
      </c>
      <c r="F24" s="17">
        <f>'[54]Д8.1_ТЕ_Катег'!$N$35/'[54]Д8.1_ТЕ_Катег'!$N$42*'[54]Д8.1_ТЕ_Катег'!$N$54</f>
        <v>1.5675976064365322</v>
      </c>
      <c r="G24" s="17">
        <f t="shared" si="16"/>
        <v>0.55577099028102861</v>
      </c>
      <c r="H24" s="17">
        <f>'[54]Д8.1_ТЕ_Катег'!$O$35/'[54]Д8.1_ТЕ_Катег'!$O$42*'[54]Д8.1_ТЕ_Катег'!$O$54</f>
        <v>5.279982967045882</v>
      </c>
      <c r="I24" s="17">
        <f>H24/H$33*1000</f>
        <v>17.917206595419199</v>
      </c>
      <c r="J24" s="17">
        <f>'[54]Д8.1_ТЕ_Катег'!Q35/'[54]Д8.1_ТЕ_Катег'!$Q$42*'[54]Д8.1_ТЕ_Катег'!$Q$54</f>
        <v>37.028364027064349</v>
      </c>
      <c r="K24" s="17">
        <f t="shared" si="17"/>
        <v>1.6876533390523143</v>
      </c>
      <c r="L24" s="17">
        <f>'[54]Д8.1_ТЕ_Катег'!R35/'[54]Д8.1_ТЕ_Катег'!$R$42*'[54]Д8.1_ТЕ_Катег'!$R$54</f>
        <v>28.680568646518847</v>
      </c>
      <c r="M24" s="17">
        <f t="shared" si="18"/>
        <v>106.39355319845981</v>
      </c>
    </row>
    <row r="25" spans="1:13" ht="22.5" x14ac:dyDescent="0.25">
      <c r="A25" s="15" t="s">
        <v>36</v>
      </c>
      <c r="B25" s="16" t="s">
        <v>24</v>
      </c>
      <c r="C25" s="10" t="s">
        <v>16</v>
      </c>
      <c r="D25" s="17">
        <f t="shared" si="14"/>
        <v>0</v>
      </c>
      <c r="E25" s="17">
        <f t="shared" si="15"/>
        <v>0</v>
      </c>
      <c r="F25" s="17">
        <f>'[54]Д8.1_ТЕ_Катег'!$N$39/'[54]Д8.1_ТЕ_Катег'!$N$42*'[54]Д8.1_ТЕ_Катег'!$N$54</f>
        <v>0</v>
      </c>
      <c r="G25" s="17">
        <f t="shared" si="16"/>
        <v>0</v>
      </c>
      <c r="H25" s="17">
        <f>'[54]Д8.1_ТЕ_Катег'!$O$39/'[54]Д8.1_ТЕ_Катег'!$O$42*'[54]Д8.1_ТЕ_Катег'!$O$54</f>
        <v>0</v>
      </c>
      <c r="I25" s="17">
        <f>H25/H$33*1000</f>
        <v>0</v>
      </c>
      <c r="J25" s="17">
        <f>'[54]Д8.1_ТЕ_Катег'!Q39/'[54]Д8.1_ТЕ_Катег'!$Q$42*'[54]Д8.1_ТЕ_Катег'!$Q$54</f>
        <v>0</v>
      </c>
      <c r="K25" s="17">
        <f t="shared" si="17"/>
        <v>0</v>
      </c>
      <c r="L25" s="17">
        <f>'[54]Д8.1_ТЕ_Катег'!R39/'[54]Д8.1_ТЕ_Катег'!$R$42*'[54]Д8.1_ТЕ_Катег'!$R$54</f>
        <v>0</v>
      </c>
      <c r="M25" s="17">
        <f t="shared" si="18"/>
        <v>0</v>
      </c>
    </row>
    <row r="26" spans="1:13" ht="21" x14ac:dyDescent="0.25">
      <c r="A26" s="11">
        <v>4</v>
      </c>
      <c r="B26" s="12" t="s">
        <v>37</v>
      </c>
      <c r="C26" s="13" t="s">
        <v>16</v>
      </c>
      <c r="D26" s="14">
        <f>D27+D28+D29+D30</f>
        <v>112350.23352040607</v>
      </c>
      <c r="E26" s="14">
        <f>E11+E16+E21</f>
        <v>3898.92</v>
      </c>
      <c r="F26" s="14">
        <f t="shared" ref="F26" si="19">F27+F28+F29+F30</f>
        <v>99204.340157833576</v>
      </c>
      <c r="G26" s="14">
        <f>G11+G16+G21</f>
        <v>3886.8199999999997</v>
      </c>
      <c r="H26" s="14">
        <f>H27+H28+H29+H30</f>
        <v>99179.274260827762</v>
      </c>
      <c r="I26" s="14">
        <f>I11+I16+I21</f>
        <v>3904.18</v>
      </c>
      <c r="J26" s="14">
        <f>J27+J28+J29+J30</f>
        <v>110506.7065108003</v>
      </c>
      <c r="K26" s="14">
        <f>K11+K16+K21</f>
        <v>3899.11</v>
      </c>
      <c r="L26" s="14">
        <f t="shared" ref="L26" si="20">L27+L28+L29+L30</f>
        <v>109748.60355645887</v>
      </c>
      <c r="M26" s="14">
        <f>M11+M16+M21</f>
        <v>4003.8199999999997</v>
      </c>
    </row>
    <row r="27" spans="1:13" ht="22.5" x14ac:dyDescent="0.25">
      <c r="A27" s="15" t="s">
        <v>38</v>
      </c>
      <c r="B27" s="16" t="s">
        <v>39</v>
      </c>
      <c r="C27" s="10" t="s">
        <v>16</v>
      </c>
      <c r="D27" s="17">
        <f>D12+D17+D22</f>
        <v>105924.63682912418</v>
      </c>
      <c r="E27" s="17">
        <f>E12+E17+E22</f>
        <v>3677.1673891001856</v>
      </c>
      <c r="F27" s="17">
        <f>F12+F17+F22</f>
        <v>93380.83690155526</v>
      </c>
      <c r="G27" s="17">
        <f t="shared" ref="G27:M30" si="21">G12+G17+G22</f>
        <v>3680.9854243848636</v>
      </c>
      <c r="H27" s="17">
        <f>H12+H17+H22</f>
        <v>93352.058619188843</v>
      </c>
      <c r="I27" s="17">
        <f t="shared" si="21"/>
        <v>3680.985424384864</v>
      </c>
      <c r="J27" s="17">
        <f>J12+J17+J22</f>
        <v>104142.79645217258</v>
      </c>
      <c r="K27" s="17">
        <f t="shared" ref="K27:K30" si="22">K12+K17+K22</f>
        <v>3676.6318626130455</v>
      </c>
      <c r="L27" s="17">
        <f t="shared" si="21"/>
        <v>103393.04129321169</v>
      </c>
      <c r="M27" s="17">
        <f t="shared" si="21"/>
        <v>3676.631862613046</v>
      </c>
    </row>
    <row r="28" spans="1:13" ht="16.149999999999999" customHeight="1" x14ac:dyDescent="0.25">
      <c r="A28" s="15" t="s">
        <v>40</v>
      </c>
      <c r="B28" s="16" t="s">
        <v>20</v>
      </c>
      <c r="C28" s="10" t="s">
        <v>16</v>
      </c>
      <c r="D28" s="17">
        <f>D13+D18+D23</f>
        <v>0</v>
      </c>
      <c r="E28" s="17">
        <f t="shared" ref="D28:I30" si="23">E13+E18+E23</f>
        <v>0</v>
      </c>
      <c r="F28" s="17">
        <f t="shared" si="23"/>
        <v>0</v>
      </c>
      <c r="G28" s="17">
        <f t="shared" si="23"/>
        <v>0</v>
      </c>
      <c r="H28" s="17">
        <f>H13+H18+H23</f>
        <v>0</v>
      </c>
      <c r="I28" s="17">
        <f t="shared" si="23"/>
        <v>0</v>
      </c>
      <c r="J28" s="17">
        <f>J13+J18+J23</f>
        <v>0</v>
      </c>
      <c r="K28" s="17">
        <f t="shared" si="22"/>
        <v>0</v>
      </c>
      <c r="L28" s="17">
        <f t="shared" si="21"/>
        <v>0</v>
      </c>
      <c r="M28" s="17">
        <f t="shared" si="21"/>
        <v>0</v>
      </c>
    </row>
    <row r="29" spans="1:13" ht="22.5" x14ac:dyDescent="0.25">
      <c r="A29" s="15" t="s">
        <v>41</v>
      </c>
      <c r="B29" s="16" t="s">
        <v>22</v>
      </c>
      <c r="C29" s="10" t="s">
        <v>16</v>
      </c>
      <c r="D29" s="17">
        <f t="shared" si="23"/>
        <v>6425.5966912818867</v>
      </c>
      <c r="E29" s="17">
        <f t="shared" si="23"/>
        <v>221.74896088632417</v>
      </c>
      <c r="F29" s="17">
        <f t="shared" si="23"/>
        <v>5823.5032562783135</v>
      </c>
      <c r="G29" s="17">
        <f t="shared" si="23"/>
        <v>205.83268462911872</v>
      </c>
      <c r="H29" s="17">
        <f>H14+H19+H24</f>
        <v>5827.2156416389225</v>
      </c>
      <c r="I29" s="17">
        <f t="shared" si="23"/>
        <v>223.1941202342569</v>
      </c>
      <c r="J29" s="17">
        <f>J14+J19+J24</f>
        <v>6363.91005862772</v>
      </c>
      <c r="K29" s="17">
        <f t="shared" si="22"/>
        <v>222.48022768718283</v>
      </c>
      <c r="L29" s="17">
        <f t="shared" si="21"/>
        <v>6355.5622632471741</v>
      </c>
      <c r="M29" s="17">
        <f t="shared" si="21"/>
        <v>327.18612754659034</v>
      </c>
    </row>
    <row r="30" spans="1:13" ht="22.5" x14ac:dyDescent="0.25">
      <c r="A30" s="15" t="s">
        <v>42</v>
      </c>
      <c r="B30" s="16" t="s">
        <v>24</v>
      </c>
      <c r="C30" s="10" t="s">
        <v>16</v>
      </c>
      <c r="D30" s="17">
        <f t="shared" si="23"/>
        <v>0</v>
      </c>
      <c r="E30" s="17">
        <f t="shared" si="23"/>
        <v>0</v>
      </c>
      <c r="F30" s="17">
        <f t="shared" si="23"/>
        <v>0</v>
      </c>
      <c r="G30" s="17">
        <f t="shared" si="23"/>
        <v>0</v>
      </c>
      <c r="H30" s="17">
        <f>H15+H20+H25</f>
        <v>0</v>
      </c>
      <c r="I30" s="17">
        <f t="shared" si="23"/>
        <v>0</v>
      </c>
      <c r="J30" s="17">
        <f>J15+J20+J25</f>
        <v>0</v>
      </c>
      <c r="K30" s="17">
        <f t="shared" si="22"/>
        <v>0</v>
      </c>
      <c r="L30" s="17">
        <f t="shared" si="21"/>
        <v>0</v>
      </c>
      <c r="M30" s="17">
        <f t="shared" si="21"/>
        <v>0</v>
      </c>
    </row>
    <row r="31" spans="1:13" ht="83.45" customHeight="1" x14ac:dyDescent="0.25">
      <c r="A31" s="11">
        <v>5</v>
      </c>
      <c r="B31" s="22" t="s">
        <v>43</v>
      </c>
      <c r="C31" s="23" t="s">
        <v>44</v>
      </c>
      <c r="D31" s="14">
        <f>F31</f>
        <v>29438.112506721831</v>
      </c>
      <c r="E31" s="14"/>
      <c r="F31" s="14">
        <f>[54]Д4!$T$65</f>
        <v>29438.112506721831</v>
      </c>
      <c r="G31" s="14" t="s">
        <v>45</v>
      </c>
      <c r="H31" s="14">
        <f>[54]Д4!$T$65</f>
        <v>29438.112506721831</v>
      </c>
      <c r="I31" s="14" t="s">
        <v>45</v>
      </c>
      <c r="J31" s="14">
        <f>[54]Д4!$T$65</f>
        <v>29438.112506721831</v>
      </c>
      <c r="K31" s="14" t="s">
        <v>45</v>
      </c>
      <c r="L31" s="14">
        <f>[54]Д4!$T$65</f>
        <v>29438.112506721831</v>
      </c>
      <c r="M31" s="14" t="s">
        <v>45</v>
      </c>
    </row>
    <row r="32" spans="1:13" s="42" customFormat="1" ht="28.15" customHeight="1" x14ac:dyDescent="0.25">
      <c r="A32" s="11" t="s">
        <v>46</v>
      </c>
      <c r="B32" s="12" t="s">
        <v>47</v>
      </c>
      <c r="C32" s="23" t="s">
        <v>44</v>
      </c>
      <c r="D32" s="14">
        <f>F32+J32</f>
        <v>25325.580848488094</v>
      </c>
      <c r="E32" s="14"/>
      <c r="F32" s="14">
        <f>[54]Д6_ЦТП_ТЕ!S51</f>
        <v>3115.2697624205712</v>
      </c>
      <c r="G32" s="14" t="s">
        <v>45</v>
      </c>
      <c r="H32" s="14">
        <f>F32</f>
        <v>3115.2697624205712</v>
      </c>
      <c r="I32" s="14" t="s">
        <v>45</v>
      </c>
      <c r="J32" s="14">
        <f>[54]Д6_ТЕ!$S$51</f>
        <v>22210.311086067522</v>
      </c>
      <c r="K32" s="14" t="s">
        <v>45</v>
      </c>
      <c r="L32" s="14">
        <f>[54]Д6_ТЕ!$S$51</f>
        <v>22210.311086067522</v>
      </c>
      <c r="M32" s="14" t="s">
        <v>45</v>
      </c>
    </row>
    <row r="33" spans="1:13" ht="30" customHeight="1" x14ac:dyDescent="0.25">
      <c r="A33" s="25" t="s">
        <v>48</v>
      </c>
      <c r="B33" s="12" t="s">
        <v>49</v>
      </c>
      <c r="C33" s="23"/>
      <c r="D33" s="14">
        <f>F33+H33+J33+L33</f>
        <v>25325.580848488091</v>
      </c>
      <c r="E33" s="14"/>
      <c r="F33" s="14">
        <f>'[54]Д8.1_ТЕ_Катег'!$N$54</f>
        <v>2820.5819192611475</v>
      </c>
      <c r="G33" s="14" t="s">
        <v>45</v>
      </c>
      <c r="H33" s="14">
        <f>'[54]Д8.1_ТЕ_Катег'!$O$54</f>
        <v>294.68784315942355</v>
      </c>
      <c r="I33" s="14" t="s">
        <v>45</v>
      </c>
      <c r="J33" s="14">
        <f>'[54]Д8.1_ТЕ_Катег'!Q54</f>
        <v>21940.740536120571</v>
      </c>
      <c r="K33" s="14" t="s">
        <v>45</v>
      </c>
      <c r="L33" s="14">
        <f>'[54]Д8.1_ТЕ_Катег'!R54</f>
        <v>269.57054994694954</v>
      </c>
      <c r="M33" s="14" t="s">
        <v>45</v>
      </c>
    </row>
    <row r="34" spans="1:13" x14ac:dyDescent="0.25">
      <c r="A34" s="11" t="s">
        <v>50</v>
      </c>
      <c r="B34" s="12" t="s">
        <v>51</v>
      </c>
      <c r="C34" s="23" t="s">
        <v>52</v>
      </c>
      <c r="D34" s="14">
        <f>D29/D27*100</f>
        <v>6.0661965748795055</v>
      </c>
      <c r="E34" s="14"/>
      <c r="F34" s="14">
        <f>F29/F27*100</f>
        <v>6.2362937081165981</v>
      </c>
      <c r="G34" s="14" t="s">
        <v>45</v>
      </c>
      <c r="H34" s="14">
        <f>H29/H27*100</f>
        <v>6.2421929712443616</v>
      </c>
      <c r="I34" s="14" t="s">
        <v>45</v>
      </c>
      <c r="J34" s="14"/>
      <c r="K34" s="14"/>
      <c r="L34" s="14">
        <f>L29/L27*100</f>
        <v>6.1469922769980947</v>
      </c>
      <c r="M34" s="14" t="s">
        <v>45</v>
      </c>
    </row>
    <row r="35" spans="1:13" ht="25.5" x14ac:dyDescent="0.25">
      <c r="A35" s="25" t="s">
        <v>53</v>
      </c>
      <c r="B35" s="22" t="s">
        <v>54</v>
      </c>
      <c r="C35" s="13" t="s">
        <v>16</v>
      </c>
      <c r="D35" s="14">
        <f>SUM(D36:D39)</f>
        <v>3375.8244787063563</v>
      </c>
      <c r="E35" s="14">
        <f t="shared" ref="E35" si="24">E36+E37+E38+E39</f>
        <v>264.50739389713198</v>
      </c>
      <c r="F35" s="14">
        <f>F36+F37+F38+F39</f>
        <v>975.90233313432259</v>
      </c>
      <c r="G35" s="14">
        <f>G36+G37+G38+G39</f>
        <v>283.69541852647768</v>
      </c>
      <c r="H35" s="14" t="s">
        <v>45</v>
      </c>
      <c r="I35" s="14" t="s">
        <v>45</v>
      </c>
      <c r="J35" s="14">
        <f>J36+J37+J38+J39</f>
        <v>2399.9221455720335</v>
      </c>
      <c r="K35" s="14">
        <f>K36+K37+K38+K39</f>
        <v>257.42725664989456</v>
      </c>
      <c r="L35" s="14" t="s">
        <v>45</v>
      </c>
      <c r="M35" s="14" t="s">
        <v>45</v>
      </c>
    </row>
    <row r="36" spans="1:13" ht="25.5" x14ac:dyDescent="0.25">
      <c r="A36" s="15" t="s">
        <v>55</v>
      </c>
      <c r="B36" s="16" t="s">
        <v>27</v>
      </c>
      <c r="C36" s="10" t="s">
        <v>16</v>
      </c>
      <c r="D36" s="17">
        <f>J36+F36</f>
        <v>3052.3975987266181</v>
      </c>
      <c r="E36" s="17">
        <f>D36/$D$40*1000</f>
        <v>239.16579166652548</v>
      </c>
      <c r="F36" s="17">
        <f>[54]Д7_ЦТП!S35</f>
        <v>942.84327022243679</v>
      </c>
      <c r="G36" s="17">
        <f>F36/F$40*1000</f>
        <v>274.08512826437857</v>
      </c>
      <c r="H36" s="14" t="s">
        <v>45</v>
      </c>
      <c r="I36" s="14" t="s">
        <v>45</v>
      </c>
      <c r="J36" s="17">
        <f>[54]Д7!S35</f>
        <v>2109.5543285041813</v>
      </c>
      <c r="K36" s="17">
        <f>J36/J$40*1000</f>
        <v>226.28100021607221</v>
      </c>
      <c r="L36" s="14" t="s">
        <v>45</v>
      </c>
      <c r="M36" s="14" t="s">
        <v>45</v>
      </c>
    </row>
    <row r="37" spans="1:13" ht="22.5" x14ac:dyDescent="0.25">
      <c r="A37" s="15" t="s">
        <v>56</v>
      </c>
      <c r="B37" s="16" t="s">
        <v>20</v>
      </c>
      <c r="C37" s="10" t="s">
        <v>16</v>
      </c>
      <c r="D37" s="17">
        <f>J37+F37</f>
        <v>0</v>
      </c>
      <c r="E37" s="17">
        <f t="shared" ref="E37:E39" si="25">D37/$D$40*1000</f>
        <v>0</v>
      </c>
      <c r="F37" s="17">
        <f>[54]Д7_ЦТП!S36</f>
        <v>0</v>
      </c>
      <c r="G37" s="17">
        <f>F37/F$40*1000</f>
        <v>0</v>
      </c>
      <c r="H37" s="14" t="s">
        <v>45</v>
      </c>
      <c r="I37" s="14" t="s">
        <v>45</v>
      </c>
      <c r="J37" s="17">
        <f>[54]Д7!S36</f>
        <v>0</v>
      </c>
      <c r="K37" s="17">
        <f>J37/J$40*1000</f>
        <v>0</v>
      </c>
      <c r="L37" s="14" t="s">
        <v>45</v>
      </c>
      <c r="M37" s="14" t="s">
        <v>45</v>
      </c>
    </row>
    <row r="38" spans="1:13" ht="22.5" x14ac:dyDescent="0.25">
      <c r="A38" s="15" t="s">
        <v>57</v>
      </c>
      <c r="B38" s="16" t="s">
        <v>22</v>
      </c>
      <c r="C38" s="10" t="s">
        <v>16</v>
      </c>
      <c r="D38" s="17">
        <f>J38+F38</f>
        <v>323.42687997973809</v>
      </c>
      <c r="E38" s="17">
        <f t="shared" si="25"/>
        <v>25.341602230606497</v>
      </c>
      <c r="F38" s="17">
        <f>[54]Д7_ЦТП!S38</f>
        <v>33.059062911885768</v>
      </c>
      <c r="G38" s="17">
        <f>F38/F$40*1000</f>
        <v>9.6102902620991184</v>
      </c>
      <c r="H38" s="14" t="s">
        <v>45</v>
      </c>
      <c r="I38" s="14" t="s">
        <v>45</v>
      </c>
      <c r="J38" s="17">
        <f>[54]Д7!S38</f>
        <v>290.36781706785234</v>
      </c>
      <c r="K38" s="17">
        <f>J38/J$40*1000</f>
        <v>31.146256433822341</v>
      </c>
      <c r="L38" s="14" t="s">
        <v>45</v>
      </c>
      <c r="M38" s="14" t="s">
        <v>45</v>
      </c>
    </row>
    <row r="39" spans="1:13" ht="22.5" x14ac:dyDescent="0.25">
      <c r="A39" s="15" t="s">
        <v>58</v>
      </c>
      <c r="B39" s="16" t="s">
        <v>24</v>
      </c>
      <c r="C39" s="10" t="s">
        <v>16</v>
      </c>
      <c r="D39" s="17">
        <f>J39+F39</f>
        <v>0</v>
      </c>
      <c r="E39" s="17">
        <f t="shared" si="25"/>
        <v>0</v>
      </c>
      <c r="F39" s="17">
        <f>[54]Д7_ЦТП!S37</f>
        <v>0</v>
      </c>
      <c r="G39" s="17">
        <f>F39/F$40*1000</f>
        <v>0</v>
      </c>
      <c r="H39" s="14" t="s">
        <v>45</v>
      </c>
      <c r="I39" s="14" t="s">
        <v>45</v>
      </c>
      <c r="J39" s="17">
        <f>[54]Д7!S37</f>
        <v>0</v>
      </c>
      <c r="K39" s="17">
        <f>J39/J$40*1000</f>
        <v>0</v>
      </c>
      <c r="L39" s="14" t="s">
        <v>45</v>
      </c>
      <c r="M39" s="14" t="s">
        <v>45</v>
      </c>
    </row>
    <row r="40" spans="1:13" ht="25.5" x14ac:dyDescent="0.25">
      <c r="A40" s="25" t="s">
        <v>59</v>
      </c>
      <c r="B40" s="22" t="s">
        <v>60</v>
      </c>
      <c r="C40" s="23" t="s">
        <v>44</v>
      </c>
      <c r="D40" s="14">
        <f>J40+F40</f>
        <v>12762.684736212812</v>
      </c>
      <c r="E40" s="14" t="s">
        <v>45</v>
      </c>
      <c r="F40" s="14">
        <f>[54]Д7_ЦТП!S43</f>
        <v>3439.9650801665666</v>
      </c>
      <c r="G40" s="14" t="s">
        <v>45</v>
      </c>
      <c r="H40" s="14" t="s">
        <v>45</v>
      </c>
      <c r="I40" s="14" t="s">
        <v>45</v>
      </c>
      <c r="J40" s="14">
        <f>[54]Д7!S43</f>
        <v>9322.7196560462453</v>
      </c>
      <c r="K40" s="14" t="s">
        <v>45</v>
      </c>
      <c r="L40" s="14" t="s">
        <v>45</v>
      </c>
      <c r="M40" s="14" t="s">
        <v>45</v>
      </c>
    </row>
    <row r="41" spans="1:13" x14ac:dyDescent="0.25">
      <c r="A41" s="27"/>
      <c r="B41" s="28"/>
      <c r="C41" s="3"/>
      <c r="D41" s="3"/>
      <c r="E41" s="3"/>
      <c r="F41" s="3"/>
      <c r="G41" s="3"/>
      <c r="H41" s="3"/>
      <c r="I41" s="3"/>
      <c r="J41" s="3"/>
      <c r="K41" s="3"/>
    </row>
    <row r="42" spans="1:13" ht="10.5" customHeight="1" x14ac:dyDescent="0.2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3" s="46" customFormat="1" ht="17.25" customHeight="1" x14ac:dyDescent="0.3">
      <c r="A43" s="43"/>
      <c r="B43" s="44" t="s">
        <v>61</v>
      </c>
      <c r="C43" s="486" t="s">
        <v>62</v>
      </c>
      <c r="D43" s="486"/>
      <c r="E43" s="486"/>
      <c r="F43" s="487" t="s">
        <v>63</v>
      </c>
      <c r="G43" s="487"/>
      <c r="H43" s="487"/>
      <c r="I43" s="45"/>
      <c r="J43" s="45"/>
      <c r="K43" s="45"/>
    </row>
    <row r="44" spans="1:13" ht="13.5" customHeight="1" x14ac:dyDescent="0.25">
      <c r="A44" s="1"/>
      <c r="B44" s="47"/>
      <c r="C44" s="485" t="s">
        <v>64</v>
      </c>
      <c r="D44" s="485"/>
      <c r="E44" s="485"/>
      <c r="F44" s="485"/>
      <c r="G44" s="485"/>
      <c r="H44" s="485"/>
      <c r="I44" s="48"/>
      <c r="J44" s="48"/>
      <c r="K44" s="48"/>
    </row>
  </sheetData>
  <mergeCells count="19">
    <mergeCell ref="I1:M1"/>
    <mergeCell ref="B2:M2"/>
    <mergeCell ref="B3:M3"/>
    <mergeCell ref="B4:M4"/>
    <mergeCell ref="A6:A9"/>
    <mergeCell ref="B6:B9"/>
    <mergeCell ref="C6:C9"/>
    <mergeCell ref="D6:E8"/>
    <mergeCell ref="F6:M6"/>
    <mergeCell ref="F7:I7"/>
    <mergeCell ref="C44:E44"/>
    <mergeCell ref="F44:H44"/>
    <mergeCell ref="J7:M7"/>
    <mergeCell ref="F8:G8"/>
    <mergeCell ref="H8:I8"/>
    <mergeCell ref="J8:K8"/>
    <mergeCell ref="L8:M8"/>
    <mergeCell ref="C43:E43"/>
    <mergeCell ref="F43:H43"/>
  </mergeCells>
  <conditionalFormatting sqref="B1">
    <cfRule type="containsText" dxfId="49" priority="17" operator="containsText" text="Для корек">
      <formula>NOT(ISERROR(SEARCH("Для корек",B1)))</formula>
    </cfRule>
  </conditionalFormatting>
  <conditionalFormatting sqref="D35:G40 J35:M40 D34:K34 D32:I32 D16:I25 D11:K15 D26:K31 E33:J33">
    <cfRule type="expression" dxfId="48" priority="16">
      <formula>D11="ПОМИЛКА"</formula>
    </cfRule>
  </conditionalFormatting>
  <conditionalFormatting sqref="L11:M11 M17:M20 L26:M30 L16:M16 M12:M15 L33:M33 M31:M32">
    <cfRule type="expression" dxfId="47" priority="15">
      <formula>L11="ПОМИЛКА"</formula>
    </cfRule>
  </conditionalFormatting>
  <conditionalFormatting sqref="L34:M34">
    <cfRule type="expression" dxfId="46" priority="14">
      <formula>L34="ПОМИЛКА"</formula>
    </cfRule>
  </conditionalFormatting>
  <conditionalFormatting sqref="J16:K16 K17:K20">
    <cfRule type="expression" dxfId="45" priority="12">
      <formula>J16="ПОМИЛКА"</formula>
    </cfRule>
  </conditionalFormatting>
  <conditionalFormatting sqref="H35:M40">
    <cfRule type="expression" dxfId="44" priority="13">
      <formula>H35="ПОМИЛКА"</formula>
    </cfRule>
  </conditionalFormatting>
  <conditionalFormatting sqref="D33">
    <cfRule type="expression" dxfId="43" priority="8">
      <formula>D33="ПОМИЛКА"</formula>
    </cfRule>
  </conditionalFormatting>
  <conditionalFormatting sqref="K32:K33">
    <cfRule type="expression" dxfId="42" priority="11">
      <formula>K32="ПОМИЛКА"</formula>
    </cfRule>
  </conditionalFormatting>
  <conditionalFormatting sqref="J21:K21">
    <cfRule type="expression" dxfId="41" priority="10">
      <formula>J21="ПОМИЛКА"</formula>
    </cfRule>
  </conditionalFormatting>
  <conditionalFormatting sqref="L21:M21">
    <cfRule type="expression" dxfId="40" priority="9">
      <formula>L21="ПОМИЛКА"</formula>
    </cfRule>
  </conditionalFormatting>
  <conditionalFormatting sqref="J22:K25">
    <cfRule type="expression" dxfId="39" priority="7">
      <formula>J22="ПОМИЛКА"</formula>
    </cfRule>
  </conditionalFormatting>
  <conditionalFormatting sqref="L22:M25">
    <cfRule type="expression" dxfId="38" priority="6">
      <formula>L22="ПОМИЛКА"</formula>
    </cfRule>
  </conditionalFormatting>
  <conditionalFormatting sqref="L32 J32">
    <cfRule type="expression" dxfId="37" priority="1">
      <formula>J32="ПОМИЛКА"</formula>
    </cfRule>
  </conditionalFormatting>
  <conditionalFormatting sqref="L12:L15">
    <cfRule type="expression" dxfId="36" priority="5">
      <formula>L12="ПОМИЛКА"</formula>
    </cfRule>
  </conditionalFormatting>
  <conditionalFormatting sqref="J17:J20">
    <cfRule type="expression" dxfId="35" priority="4">
      <formula>J17="ПОМИЛКА"</formula>
    </cfRule>
  </conditionalFormatting>
  <conditionalFormatting sqref="L17:L20">
    <cfRule type="expression" dxfId="34" priority="3">
      <formula>L17="ПОМИЛКА"</formula>
    </cfRule>
  </conditionalFormatting>
  <conditionalFormatting sqref="L31">
    <cfRule type="expression" dxfId="33" priority="2">
      <formula>L31="ПОМИЛКА"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5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T52"/>
  <sheetViews>
    <sheetView view="pageBreakPreview" topLeftCell="A13" zoomScaleNormal="115" zoomScaleSheetLayoutView="100" workbookViewId="0">
      <selection activeCell="E26" sqref="E26"/>
    </sheetView>
  </sheetViews>
  <sheetFormatPr defaultColWidth="9.140625" defaultRowHeight="15" x14ac:dyDescent="0.25"/>
  <cols>
    <col min="1" max="1" width="4" style="6" customWidth="1"/>
    <col min="2" max="2" width="42.85546875" style="6" customWidth="1"/>
    <col min="3" max="3" width="9.5703125" style="41" hidden="1" customWidth="1"/>
    <col min="4" max="4" width="11.5703125" style="6" customWidth="1"/>
    <col min="5" max="5" width="9.7109375" style="6" customWidth="1"/>
    <col min="6" max="6" width="12.42578125" style="6" customWidth="1"/>
    <col min="7" max="7" width="9.7109375" style="6" customWidth="1"/>
    <col min="8" max="8" width="12.42578125" style="6" customWidth="1"/>
    <col min="9" max="9" width="9.7109375" style="6" customWidth="1"/>
    <col min="10" max="10" width="11.42578125" style="6" customWidth="1"/>
    <col min="11" max="11" width="9.7109375" style="6" customWidth="1"/>
    <col min="12" max="12" width="13.42578125" style="6" customWidth="1"/>
    <col min="13" max="13" width="9.7109375" style="6" customWidth="1"/>
    <col min="14" max="14" width="13.42578125" style="6" customWidth="1"/>
    <col min="15" max="16384" width="9.140625" style="6"/>
  </cols>
  <sheetData>
    <row r="1" spans="1:13" ht="55.5" customHeight="1" x14ac:dyDescent="0.25">
      <c r="A1" s="1"/>
      <c r="B1" s="2"/>
      <c r="C1" s="3"/>
      <c r="D1" s="4"/>
      <c r="E1" s="4"/>
      <c r="F1" s="5"/>
      <c r="G1" s="5"/>
      <c r="H1" s="5"/>
      <c r="I1" s="342" t="s">
        <v>65</v>
      </c>
      <c r="J1" s="342"/>
      <c r="K1" s="342"/>
      <c r="L1" s="342"/>
      <c r="M1" s="342"/>
    </row>
    <row r="2" spans="1:13" ht="19.5" customHeight="1" x14ac:dyDescent="0.25">
      <c r="A2" s="1"/>
      <c r="B2" s="407" t="s">
        <v>66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x14ac:dyDescent="0.25">
      <c r="A3" s="1"/>
      <c r="B3" s="408" t="str">
        <f>'[54]1_Елементи витрат'!A3</f>
        <v>КПТМ "Черкаситеплокомуненерго"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ht="12.75" customHeight="1" x14ac:dyDescent="0.25">
      <c r="A4" s="1"/>
      <c r="B4" s="345" t="s">
        <v>2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336" t="s">
        <v>4</v>
      </c>
      <c r="B6" s="338" t="s">
        <v>5</v>
      </c>
      <c r="C6" s="336" t="s">
        <v>6</v>
      </c>
      <c r="D6" s="409" t="s">
        <v>7</v>
      </c>
      <c r="E6" s="410"/>
      <c r="F6" s="490" t="s">
        <v>8</v>
      </c>
      <c r="G6" s="490"/>
      <c r="H6" s="490"/>
      <c r="I6" s="490"/>
      <c r="J6" s="490"/>
      <c r="K6" s="490"/>
      <c r="L6" s="490"/>
      <c r="M6" s="490"/>
    </row>
    <row r="7" spans="1:13" ht="65.25" customHeight="1" x14ac:dyDescent="0.25">
      <c r="A7" s="398"/>
      <c r="B7" s="397"/>
      <c r="C7" s="398"/>
      <c r="D7" s="411"/>
      <c r="E7" s="412"/>
      <c r="F7" s="403" t="s">
        <v>9</v>
      </c>
      <c r="G7" s="404"/>
      <c r="H7" s="404"/>
      <c r="I7" s="405"/>
      <c r="J7" s="403" t="s">
        <v>10</v>
      </c>
      <c r="K7" s="404"/>
      <c r="L7" s="404"/>
      <c r="M7" s="405"/>
    </row>
    <row r="8" spans="1:13" ht="34.5" customHeight="1" x14ac:dyDescent="0.25">
      <c r="A8" s="398"/>
      <c r="B8" s="397"/>
      <c r="C8" s="398"/>
      <c r="D8" s="413"/>
      <c r="E8" s="414"/>
      <c r="F8" s="403" t="s">
        <v>11</v>
      </c>
      <c r="G8" s="405"/>
      <c r="H8" s="403" t="s">
        <v>12</v>
      </c>
      <c r="I8" s="405"/>
      <c r="J8" s="403" t="s">
        <v>11</v>
      </c>
      <c r="K8" s="405"/>
      <c r="L8" s="403" t="s">
        <v>12</v>
      </c>
      <c r="M8" s="405"/>
    </row>
    <row r="9" spans="1:13" ht="27" customHeight="1" x14ac:dyDescent="0.25">
      <c r="A9" s="337"/>
      <c r="B9" s="339"/>
      <c r="C9" s="337"/>
      <c r="D9" s="9" t="s">
        <v>13</v>
      </c>
      <c r="E9" s="10" t="s">
        <v>14</v>
      </c>
      <c r="F9" s="10" t="s">
        <v>13</v>
      </c>
      <c r="G9" s="10" t="s">
        <v>14</v>
      </c>
      <c r="H9" s="10" t="s">
        <v>13</v>
      </c>
      <c r="I9" s="10" t="s">
        <v>14</v>
      </c>
      <c r="J9" s="10" t="s">
        <v>13</v>
      </c>
      <c r="K9" s="10" t="s">
        <v>14</v>
      </c>
      <c r="L9" s="10" t="s">
        <v>13</v>
      </c>
      <c r="M9" s="10" t="s">
        <v>14</v>
      </c>
    </row>
    <row r="10" spans="1:13" ht="12.75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11">
        <v>1</v>
      </c>
      <c r="B11" s="12" t="s">
        <v>15</v>
      </c>
      <c r="C11" s="13" t="s">
        <v>16</v>
      </c>
      <c r="D11" s="14">
        <f>SUM(D12:D15)</f>
        <v>133128.37181606577</v>
      </c>
      <c r="E11" s="14">
        <f>G11</f>
        <v>2321.4</v>
      </c>
      <c r="F11" s="14">
        <f t="shared" ref="F11:H11" si="0">F12+F13+F14+F15</f>
        <v>133128.37181606577</v>
      </c>
      <c r="G11" s="14">
        <f>ROUND(G12+G13+G14+G15,2)</f>
        <v>2321.4</v>
      </c>
      <c r="H11" s="14">
        <f t="shared" si="0"/>
        <v>133128.37181606577</v>
      </c>
      <c r="I11" s="14">
        <f>ROUND(I12+I13+I14+I15,2)</f>
        <v>2321.4</v>
      </c>
      <c r="J11" s="14">
        <f t="shared" ref="J11" si="1">J12+J13+J14+J15</f>
        <v>133128.37181606577</v>
      </c>
      <c r="K11" s="14">
        <f>ROUND(K12+K13+K14+K15,2)</f>
        <v>2321.4</v>
      </c>
      <c r="L11" s="14">
        <f t="shared" ref="L11" si="2">L12+L13+L14+L15</f>
        <v>133128.37181606577</v>
      </c>
      <c r="M11" s="14">
        <f>ROUND(M12+M13+M14+M15,2)</f>
        <v>2321.4</v>
      </c>
    </row>
    <row r="12" spans="1:13" ht="25.5" x14ac:dyDescent="0.25">
      <c r="A12" s="15" t="s">
        <v>17</v>
      </c>
      <c r="B12" s="16" t="s">
        <v>18</v>
      </c>
      <c r="C12" s="10" t="s">
        <v>16</v>
      </c>
      <c r="D12" s="17">
        <f>F12</f>
        <v>125401.78100656347</v>
      </c>
      <c r="E12" s="17">
        <f>G12</f>
        <v>2186.673073902246</v>
      </c>
      <c r="F12" s="17">
        <f>[54]Д4!$P$56</f>
        <v>125401.78100656347</v>
      </c>
      <c r="G12" s="17">
        <f>F12/F$31*1000</f>
        <v>2186.673073902246</v>
      </c>
      <c r="H12" s="17">
        <f>[54]Д4!$P$56</f>
        <v>125401.78100656347</v>
      </c>
      <c r="I12" s="17">
        <f>H12/H$31*1000</f>
        <v>2186.673073902246</v>
      </c>
      <c r="J12" s="17">
        <f>[54]Д4!$P$56</f>
        <v>125401.78100656347</v>
      </c>
      <c r="K12" s="17">
        <f>J12/J$31*1000</f>
        <v>2186.673073902246</v>
      </c>
      <c r="L12" s="17">
        <f>[54]Д4!$P$56</f>
        <v>125401.78100656347</v>
      </c>
      <c r="M12" s="17">
        <f>L12/L$31*1000</f>
        <v>2186.673073902246</v>
      </c>
    </row>
    <row r="13" spans="1:13" ht="22.5" x14ac:dyDescent="0.25">
      <c r="A13" s="15" t="s">
        <v>19</v>
      </c>
      <c r="B13" s="16" t="s">
        <v>20</v>
      </c>
      <c r="C13" s="10" t="s">
        <v>16</v>
      </c>
      <c r="D13" s="17">
        <f t="shared" ref="D13:E15" si="3">F13</f>
        <v>0</v>
      </c>
      <c r="E13" s="17">
        <f t="shared" si="3"/>
        <v>0</v>
      </c>
      <c r="F13" s="17">
        <f>[54]Д4!$P$57</f>
        <v>0</v>
      </c>
      <c r="G13" s="17">
        <f t="shared" ref="G13:G15" si="4">F13/F$31*1000</f>
        <v>0</v>
      </c>
      <c r="H13" s="17">
        <f>[54]Д4!$P$57</f>
        <v>0</v>
      </c>
      <c r="I13" s="17">
        <f>H13/H$31*1000</f>
        <v>0</v>
      </c>
      <c r="J13" s="17">
        <f>[54]Д4!$P$57</f>
        <v>0</v>
      </c>
      <c r="K13" s="17">
        <f>J13/J$31*1000</f>
        <v>0</v>
      </c>
      <c r="L13" s="17">
        <f>[54]Д4!$P$57</f>
        <v>0</v>
      </c>
      <c r="M13" s="17">
        <f t="shared" ref="M13:M15" si="5">L13/L$31*1000</f>
        <v>0</v>
      </c>
    </row>
    <row r="14" spans="1:13" ht="22.5" x14ac:dyDescent="0.25">
      <c r="A14" s="15" t="s">
        <v>21</v>
      </c>
      <c r="B14" s="16" t="s">
        <v>22</v>
      </c>
      <c r="C14" s="10" t="s">
        <v>16</v>
      </c>
      <c r="D14" s="17">
        <f t="shared" si="3"/>
        <v>7726.590809502306</v>
      </c>
      <c r="E14" s="17">
        <f t="shared" si="3"/>
        <v>134.73116522416015</v>
      </c>
      <c r="F14" s="17">
        <f>[54]Д4!$P$59</f>
        <v>7726.590809502306</v>
      </c>
      <c r="G14" s="17">
        <f t="shared" si="4"/>
        <v>134.73116522416015</v>
      </c>
      <c r="H14" s="17">
        <f>[54]Д4!$P$59</f>
        <v>7726.590809502306</v>
      </c>
      <c r="I14" s="17">
        <f>H14/H$31*1000</f>
        <v>134.73116522416015</v>
      </c>
      <c r="J14" s="17">
        <f>[54]Д4!$P$59</f>
        <v>7726.590809502306</v>
      </c>
      <c r="K14" s="17">
        <f>J14/J$31*1000</f>
        <v>134.73116522416015</v>
      </c>
      <c r="L14" s="17">
        <f>[54]Д4!$P$59</f>
        <v>7726.590809502306</v>
      </c>
      <c r="M14" s="17">
        <f t="shared" si="5"/>
        <v>134.73116522416015</v>
      </c>
    </row>
    <row r="15" spans="1:13" ht="22.5" x14ac:dyDescent="0.25">
      <c r="A15" s="15" t="s">
        <v>23</v>
      </c>
      <c r="B15" s="16" t="s">
        <v>24</v>
      </c>
      <c r="C15" s="10" t="s">
        <v>16</v>
      </c>
      <c r="D15" s="17">
        <f t="shared" si="3"/>
        <v>0</v>
      </c>
      <c r="E15" s="17">
        <f t="shared" si="3"/>
        <v>0</v>
      </c>
      <c r="F15" s="17">
        <f>[54]Д4!$P$58</f>
        <v>0</v>
      </c>
      <c r="G15" s="17">
        <f t="shared" si="4"/>
        <v>0</v>
      </c>
      <c r="H15" s="17">
        <f>[54]Д4!$P$58</f>
        <v>0</v>
      </c>
      <c r="I15" s="17">
        <f>H15/H$31*1000</f>
        <v>0</v>
      </c>
      <c r="J15" s="17">
        <f>[54]Д4!$P$58</f>
        <v>0</v>
      </c>
      <c r="K15" s="17">
        <f>J15/J$31*1000</f>
        <v>0</v>
      </c>
      <c r="L15" s="17">
        <f>[54]Д4!$P$58</f>
        <v>0</v>
      </c>
      <c r="M15" s="17">
        <f t="shared" si="5"/>
        <v>0</v>
      </c>
    </row>
    <row r="16" spans="1:13" ht="25.5" x14ac:dyDescent="0.25">
      <c r="A16" s="11">
        <v>2</v>
      </c>
      <c r="B16" s="12" t="s">
        <v>25</v>
      </c>
      <c r="C16" s="13" t="s">
        <v>16</v>
      </c>
      <c r="D16" s="14">
        <f>ROUND(D17+D18+D19+D20,2)</f>
        <v>21061.53</v>
      </c>
      <c r="E16" s="14">
        <f>ROUND(E17+E18+E19+E20,2)</f>
        <v>421.8</v>
      </c>
      <c r="F16" s="14">
        <f t="shared" ref="F16" si="6">F17+F18+F19+F20</f>
        <v>5602.3167490096703</v>
      </c>
      <c r="G16" s="14">
        <f>ROUND(G17+G18+G19+G20,2)</f>
        <v>430.7</v>
      </c>
      <c r="H16" s="14">
        <f>H17+H18+H19+H20</f>
        <v>5602.3167490096703</v>
      </c>
      <c r="I16" s="14">
        <f>ROUND(I17+I18+I19+I20,2)</f>
        <v>430.7</v>
      </c>
      <c r="J16" s="14">
        <f t="shared" ref="J16:L16" si="7">J17+J18+J19+J20</f>
        <v>15459.21576364875</v>
      </c>
      <c r="K16" s="14">
        <f>ROUND(K17+K18+K19+K20,2)</f>
        <v>418.66</v>
      </c>
      <c r="L16" s="14">
        <f t="shared" si="7"/>
        <v>15459.21576364875</v>
      </c>
      <c r="M16" s="14">
        <f>ROUND(M17+M18+M19+M20,2)</f>
        <v>418.66</v>
      </c>
    </row>
    <row r="17" spans="1:20" ht="25.5" x14ac:dyDescent="0.25">
      <c r="A17" s="15" t="s">
        <v>26</v>
      </c>
      <c r="B17" s="16" t="s">
        <v>27</v>
      </c>
      <c r="C17" s="10" t="s">
        <v>16</v>
      </c>
      <c r="D17" s="17">
        <f>[54]Д6_ТЕ!O40+[54]Д6_ЦТП_ТЕ!O40</f>
        <v>20069.332565336364</v>
      </c>
      <c r="E17" s="17">
        <f>D17/$D$32*1000</f>
        <v>401.92713979200516</v>
      </c>
      <c r="F17" s="17">
        <f>[54]Д6_ЦТП_ТЕ!$O$40</f>
        <v>5493.0955084676407</v>
      </c>
      <c r="G17" s="17">
        <f>F17/F$32*1000</f>
        <v>422.30570375878318</v>
      </c>
      <c r="H17" s="17">
        <f>[54]Д6_ЦТП_ТЕ!$O$40</f>
        <v>5493.0955084676407</v>
      </c>
      <c r="I17" s="17">
        <f>H17/H$32*1000</f>
        <v>422.30570375878318</v>
      </c>
      <c r="J17" s="17">
        <f>L17</f>
        <v>14576.237056868722</v>
      </c>
      <c r="K17" s="17">
        <f>J17/J$32*1000</f>
        <v>394.7485538371501</v>
      </c>
      <c r="L17" s="17">
        <f>[54]Д6_ТЕ!$O$40</f>
        <v>14576.237056868722</v>
      </c>
      <c r="M17" s="17">
        <f>L17/L$32*1000</f>
        <v>394.7485538371501</v>
      </c>
    </row>
    <row r="18" spans="1:20" ht="22.5" x14ac:dyDescent="0.25">
      <c r="A18" s="15" t="s">
        <v>28</v>
      </c>
      <c r="B18" s="16" t="s">
        <v>20</v>
      </c>
      <c r="C18" s="10" t="s">
        <v>16</v>
      </c>
      <c r="D18" s="17">
        <f>[54]Д6_ТЕ!O41+[54]Д6_ЦТП_ТЕ!O41</f>
        <v>0</v>
      </c>
      <c r="E18" s="17">
        <f t="shared" ref="E18:E20" si="8">D18/$D$32*1000</f>
        <v>0</v>
      </c>
      <c r="F18" s="17">
        <f>[54]Д6_ЦТП_ТЕ!$O$41</f>
        <v>0</v>
      </c>
      <c r="G18" s="17">
        <f t="shared" ref="G18:G20" si="9">F18/F$32*1000</f>
        <v>0</v>
      </c>
      <c r="H18" s="17">
        <f>[54]Д6_ЦТП_ТЕ!$O$41</f>
        <v>0</v>
      </c>
      <c r="I18" s="17">
        <f>H18/H$32*1000</f>
        <v>0</v>
      </c>
      <c r="J18" s="17">
        <f t="shared" ref="J18:J20" si="10">L18</f>
        <v>0</v>
      </c>
      <c r="K18" s="17">
        <f>J18/J$32*1000</f>
        <v>0</v>
      </c>
      <c r="L18" s="17">
        <f>[54]Д6_ТЕ!$O$41</f>
        <v>0</v>
      </c>
      <c r="M18" s="17">
        <f t="shared" ref="M18:M20" si="11">L18/L$32*1000</f>
        <v>0</v>
      </c>
    </row>
    <row r="19" spans="1:20" ht="22.5" x14ac:dyDescent="0.25">
      <c r="A19" s="15" t="s">
        <v>29</v>
      </c>
      <c r="B19" s="16" t="s">
        <v>22</v>
      </c>
      <c r="C19" s="10" t="s">
        <v>16</v>
      </c>
      <c r="D19" s="17">
        <f>[54]Д6_ТЕ!O43+[54]Д6_ЦТП_ТЕ!O43</f>
        <v>992.19994732205691</v>
      </c>
      <c r="E19" s="17">
        <f t="shared" si="8"/>
        <v>19.870719946996342</v>
      </c>
      <c r="F19" s="17">
        <f>[54]Д6_ЦТП_ТЕ!$O$43</f>
        <v>109.22124054202924</v>
      </c>
      <c r="G19" s="17">
        <f t="shared" si="9"/>
        <v>8.3968597999811596</v>
      </c>
      <c r="H19" s="17">
        <f>[54]Д6_ЦТП_ТЕ!$O$43</f>
        <v>109.22124054202924</v>
      </c>
      <c r="I19" s="17">
        <f>H19/H$32*1000</f>
        <v>8.3968597999811596</v>
      </c>
      <c r="J19" s="17">
        <f t="shared" si="10"/>
        <v>882.97870678002766</v>
      </c>
      <c r="K19" s="17">
        <f>J19/J$32*1000</f>
        <v>23.912520509273993</v>
      </c>
      <c r="L19" s="17">
        <f>[54]Д6_ТЕ!$O$43</f>
        <v>882.97870678002766</v>
      </c>
      <c r="M19" s="17">
        <f t="shared" si="11"/>
        <v>23.912520509273993</v>
      </c>
    </row>
    <row r="20" spans="1:20" ht="22.5" x14ac:dyDescent="0.25">
      <c r="A20" s="15" t="s">
        <v>30</v>
      </c>
      <c r="B20" s="16" t="s">
        <v>24</v>
      </c>
      <c r="C20" s="10" t="s">
        <v>16</v>
      </c>
      <c r="D20" s="17">
        <f>[54]Д6_ТЕ!O42+[54]Д6_ЦТП_ТЕ!O42</f>
        <v>0</v>
      </c>
      <c r="E20" s="17">
        <f t="shared" si="8"/>
        <v>0</v>
      </c>
      <c r="F20" s="17">
        <f>[54]Д6_ЦТП_ТЕ!$O$42</f>
        <v>0</v>
      </c>
      <c r="G20" s="17">
        <f t="shared" si="9"/>
        <v>0</v>
      </c>
      <c r="H20" s="17">
        <f>[54]Д6_ЦТП_ТЕ!$O$42</f>
        <v>0</v>
      </c>
      <c r="I20" s="17">
        <f>H20/H$32*1000</f>
        <v>0</v>
      </c>
      <c r="J20" s="17">
        <f t="shared" si="10"/>
        <v>0</v>
      </c>
      <c r="K20" s="17">
        <f>J20/J$32*1000</f>
        <v>0</v>
      </c>
      <c r="L20" s="17">
        <f>[54]Д6_ТЕ!$O$42</f>
        <v>0</v>
      </c>
      <c r="M20" s="17">
        <f t="shared" si="11"/>
        <v>0</v>
      </c>
    </row>
    <row r="21" spans="1:20" ht="25.5" x14ac:dyDescent="0.25">
      <c r="A21" s="11">
        <v>3</v>
      </c>
      <c r="B21" s="12" t="s">
        <v>31</v>
      </c>
      <c r="C21" s="13" t="s">
        <v>16</v>
      </c>
      <c r="D21" s="14">
        <f>ROUND(D22+D23+D24+D25,2)</f>
        <v>1797.4</v>
      </c>
      <c r="E21" s="14">
        <f>ROUND(E22+E23+E24+E25,2)</f>
        <v>36</v>
      </c>
      <c r="F21" s="14">
        <f t="shared" ref="F21" si="12">F22+F23+F24+F25</f>
        <v>135.28342663266727</v>
      </c>
      <c r="G21" s="14">
        <f>ROUND(G22+G23+G24+G25,2)</f>
        <v>11.95</v>
      </c>
      <c r="H21" s="14">
        <f>H22+H23+H24+H25</f>
        <v>49.40952869986608</v>
      </c>
      <c r="I21" s="14">
        <f>ROUND(I22+I23+I24+I25,2)</f>
        <v>29.31</v>
      </c>
      <c r="J21" s="14">
        <f t="shared" ref="J21:L21" si="13">J22+J23+J24+J25</f>
        <v>1245.256343018189</v>
      </c>
      <c r="K21" s="14">
        <f>ROUND(K22+K23+K24+K25,2)</f>
        <v>36.28</v>
      </c>
      <c r="L21" s="14">
        <f t="shared" si="13"/>
        <v>367.44637351309564</v>
      </c>
      <c r="M21" s="14">
        <f>ROUND(M22+M23+M24+M25,2)</f>
        <v>140.99</v>
      </c>
    </row>
    <row r="22" spans="1:20" ht="25.5" x14ac:dyDescent="0.25">
      <c r="A22" s="15" t="s">
        <v>32</v>
      </c>
      <c r="B22" s="16" t="s">
        <v>33</v>
      </c>
      <c r="C22" s="10" t="s">
        <v>16</v>
      </c>
      <c r="D22" s="17">
        <f>F22+H22+J22+L22</f>
        <v>1425.7003279113753</v>
      </c>
      <c r="E22" s="17">
        <f>D22/$D$33*1000</f>
        <v>28.552402185395692</v>
      </c>
      <c r="F22" s="26">
        <f>'[54]Д8.1_ТЕ_Катег'!$N$33/'[54]Д8.1_ТЕ_Катег'!$N$42*'[54]Д8.1_ТЕ_Катег'!$N$53</f>
        <v>128.99117423114785</v>
      </c>
      <c r="G22" s="17">
        <f>F22/F$33*1000</f>
        <v>11.393305300761085</v>
      </c>
      <c r="H22" s="26">
        <f>'[54]Д8.1_ТЕ_Катег'!$O$33/'[54]Д8.1_ТЕ_Катег'!$O$42*'[54]Д8.1_ТЕ_Катег'!$O$53</f>
        <v>19.206005246112838</v>
      </c>
      <c r="I22" s="17">
        <f>H22/H$33*1000</f>
        <v>11.393305300761087</v>
      </c>
      <c r="J22" s="17">
        <f>'[54]Д8.1_ТЕ_Катег'!Q33/'[54]Д8.1_ТЕ_Катег'!$Q$42*'[54]Д8.1_ТЕ_Катег'!$Q$53</f>
        <v>1187.3374433429244</v>
      </c>
      <c r="K22" s="17">
        <f>J22/J$33*1000</f>
        <v>34.596893450572445</v>
      </c>
      <c r="L22" s="17">
        <f>'[54]Д8.1_ТЕ_Катег'!R33/'[54]Д8.1_ТЕ_Катег'!$R$42*'[54]Д8.1_ТЕ_Катег'!$R$53</f>
        <v>90.165705091190119</v>
      </c>
      <c r="M22" s="17">
        <f>L22/L$33*1000</f>
        <v>34.596893450572452</v>
      </c>
    </row>
    <row r="23" spans="1:20" ht="22.5" x14ac:dyDescent="0.25">
      <c r="A23" s="15" t="s">
        <v>34</v>
      </c>
      <c r="B23" s="16" t="s">
        <v>20</v>
      </c>
      <c r="C23" s="10" t="s">
        <v>16</v>
      </c>
      <c r="D23" s="17">
        <f t="shared" ref="D23:D25" si="14">F23+H23+J23+L23</f>
        <v>0</v>
      </c>
      <c r="E23" s="17">
        <f t="shared" ref="E23:E25" si="15">D23/$D$33*1000</f>
        <v>0</v>
      </c>
      <c r="F23" s="26">
        <f>'[54]Д8.1_ТЕ_Катег'!$N$34/'[54]Д8.1_ТЕ_Катег'!$N$42*'[54]Д8.1_ТЕ_Катег'!$N$53</f>
        <v>0</v>
      </c>
      <c r="G23" s="17">
        <f t="shared" ref="G23:G25" si="16">F23/F$33*1000</f>
        <v>0</v>
      </c>
      <c r="H23" s="26">
        <f>'[54]Д8.1_ТЕ_Катег'!$O$34/'[54]Д8.1_ТЕ_Катег'!$O$42*'[54]Д8.1_ТЕ_Катег'!$O$53</f>
        <v>0</v>
      </c>
      <c r="I23" s="17">
        <f>H23/H$33*1000</f>
        <v>0</v>
      </c>
      <c r="J23" s="17">
        <f>'[54]Д8.1_ТЕ_Катег'!Q34/'[54]Д8.1_ТЕ_Катег'!$Q$42*'[54]Д8.1_ТЕ_Катег'!$Q$53</f>
        <v>0</v>
      </c>
      <c r="K23" s="17">
        <f t="shared" ref="K23:K25" si="17">J23/J$33*1000</f>
        <v>0</v>
      </c>
      <c r="L23" s="17">
        <f>'[54]Д8.1_ТЕ_Катег'!R34/'[54]Д8.1_ТЕ_Катег'!$R$42*'[54]Д8.1_ТЕ_Катег'!$R$53</f>
        <v>0</v>
      </c>
      <c r="M23" s="17">
        <f t="shared" ref="M23:M25" si="18">L23/L$33*1000</f>
        <v>0</v>
      </c>
    </row>
    <row r="24" spans="1:20" ht="22.5" x14ac:dyDescent="0.25">
      <c r="A24" s="15" t="s">
        <v>35</v>
      </c>
      <c r="B24" s="16" t="s">
        <v>22</v>
      </c>
      <c r="C24" s="10" t="s">
        <v>16</v>
      </c>
      <c r="D24" s="17">
        <f t="shared" si="14"/>
        <v>371.69534395244284</v>
      </c>
      <c r="E24" s="17">
        <f t="shared" si="15"/>
        <v>7.4439170302476407</v>
      </c>
      <c r="F24" s="26">
        <f>'[54]Д8.1_ТЕ_Катег'!$N$35/'[54]Д8.1_ТЕ_Катег'!$N$42*'[54]Д8.1_ТЕ_Катег'!$N$53</f>
        <v>6.2922524015194083</v>
      </c>
      <c r="G24" s="17">
        <f t="shared" si="16"/>
        <v>0.55577099028102861</v>
      </c>
      <c r="H24" s="26">
        <f>'[54]Д8.1_ТЕ_Катег'!$O$35/'[54]Д8.1_ТЕ_Катег'!$O$42*'[54]Д8.1_ТЕ_Катег'!$O$53</f>
        <v>30.203523453753242</v>
      </c>
      <c r="I24" s="17">
        <f>H24/H$33*1000</f>
        <v>17.917206595419199</v>
      </c>
      <c r="J24" s="17">
        <f>'[54]Д8.1_ТЕ_Катег'!Q35/'[54]Д8.1_ТЕ_Катег'!$Q$42*'[54]Д8.1_ТЕ_Катег'!$Q$53</f>
        <v>57.918899675264619</v>
      </c>
      <c r="K24" s="17">
        <f t="shared" si="17"/>
        <v>1.6876533390523145</v>
      </c>
      <c r="L24" s="17">
        <f>'[54]Д8.1_ТЕ_Катег'!R35/'[54]Д8.1_ТЕ_Катег'!$R$42*'[54]Д8.1_ТЕ_Катег'!$R$53</f>
        <v>277.28066842190555</v>
      </c>
      <c r="M24" s="17">
        <f t="shared" si="18"/>
        <v>106.39355319845981</v>
      </c>
    </row>
    <row r="25" spans="1:20" ht="22.5" x14ac:dyDescent="0.25">
      <c r="A25" s="15" t="s">
        <v>36</v>
      </c>
      <c r="B25" s="16" t="s">
        <v>24</v>
      </c>
      <c r="C25" s="10" t="s">
        <v>16</v>
      </c>
      <c r="D25" s="17">
        <f t="shared" si="14"/>
        <v>0</v>
      </c>
      <c r="E25" s="17">
        <f t="shared" si="15"/>
        <v>0</v>
      </c>
      <c r="F25" s="26">
        <f>'[54]Д8.1_ТЕ_Катег'!$N$39/'[54]Д8.1_ТЕ_Катег'!$N$42*'[54]Д8.1_ТЕ_Катег'!$N$53</f>
        <v>0</v>
      </c>
      <c r="G25" s="17">
        <f t="shared" si="16"/>
        <v>0</v>
      </c>
      <c r="H25" s="26">
        <f>'[54]Д8.1_ТЕ_Катег'!$O$39/'[54]Д8.1_ТЕ_Катег'!$O$42*'[54]Д8.1_ТЕ_Катег'!$O$53</f>
        <v>0</v>
      </c>
      <c r="I25" s="17">
        <f>H25/H$33*1000</f>
        <v>0</v>
      </c>
      <c r="J25" s="17">
        <f>'[54]Д8.1_ТЕ_Катег'!Q39/'[54]Д8.1_ТЕ_Катег'!$Q$42*'[54]Д8.1_ТЕ_Катег'!$Q$53</f>
        <v>0</v>
      </c>
      <c r="K25" s="17">
        <f t="shared" si="17"/>
        <v>0</v>
      </c>
      <c r="L25" s="17">
        <f>'[54]Д8.1_ТЕ_Катег'!R39/'[54]Д8.1_ТЕ_Катег'!$R$42*'[54]Д8.1_ТЕ_Катег'!$R$53</f>
        <v>0</v>
      </c>
      <c r="M25" s="17">
        <f t="shared" si="18"/>
        <v>0</v>
      </c>
    </row>
    <row r="26" spans="1:20" ht="21" x14ac:dyDescent="0.25">
      <c r="A26" s="11">
        <v>4</v>
      </c>
      <c r="B26" s="19" t="s">
        <v>37</v>
      </c>
      <c r="C26" s="13" t="s">
        <v>16</v>
      </c>
      <c r="D26" s="14">
        <f>D27+D28+D29+D30</f>
        <v>155987.300000588</v>
      </c>
      <c r="E26" s="20">
        <f>E11+E16+E21</f>
        <v>2779.2000000000003</v>
      </c>
      <c r="F26" s="14">
        <f t="shared" ref="F26" si="19">F27+F28+F29+F30</f>
        <v>138865.97199170812</v>
      </c>
      <c r="G26" s="14">
        <f>G11+G16+G21</f>
        <v>2764.0499999999997</v>
      </c>
      <c r="H26" s="14">
        <f>H27+H28+H29+H30</f>
        <v>138780.0980937753</v>
      </c>
      <c r="I26" s="14">
        <f>I11+I16+I21</f>
        <v>2781.41</v>
      </c>
      <c r="J26" s="14">
        <f>J27+J28+J29+J30</f>
        <v>149832.84392273272</v>
      </c>
      <c r="K26" s="14">
        <f>K11+K16+K21</f>
        <v>2776.34</v>
      </c>
      <c r="L26" s="14">
        <f t="shared" ref="L26" si="20">L27+L28+L29+L30</f>
        <v>148955.03395322763</v>
      </c>
      <c r="M26" s="14">
        <f>M11+M16+M21</f>
        <v>2881.05</v>
      </c>
      <c r="N26" s="6">
        <f>G26*1.2</f>
        <v>3316.8599999999997</v>
      </c>
      <c r="P26" s="6">
        <f t="shared" ref="P26:R26" si="21">I26*1.2</f>
        <v>3337.6919999999996</v>
      </c>
      <c r="R26" s="6">
        <f t="shared" si="21"/>
        <v>3331.6080000000002</v>
      </c>
      <c r="T26" s="6">
        <f t="shared" ref="T26" si="22">M26*1.2</f>
        <v>3457.26</v>
      </c>
    </row>
    <row r="27" spans="1:20" ht="22.5" x14ac:dyDescent="0.25">
      <c r="A27" s="15" t="s">
        <v>38</v>
      </c>
      <c r="B27" s="16" t="s">
        <v>39</v>
      </c>
      <c r="C27" s="10" t="s">
        <v>16</v>
      </c>
      <c r="D27" s="17">
        <f>D12+D17+D22</f>
        <v>146896.81389981121</v>
      </c>
      <c r="E27" s="17">
        <f t="shared" ref="E27:M30" si="23">E12+E17+E22</f>
        <v>2617.1526158796469</v>
      </c>
      <c r="F27" s="17">
        <f t="shared" si="23"/>
        <v>131023.86768926226</v>
      </c>
      <c r="G27" s="17">
        <f t="shared" si="23"/>
        <v>2620.3720829617905</v>
      </c>
      <c r="H27" s="17">
        <f>H12+H17+H22</f>
        <v>130914.08252027722</v>
      </c>
      <c r="I27" s="17">
        <f t="shared" si="23"/>
        <v>2620.3720829617905</v>
      </c>
      <c r="J27" s="17">
        <f>J12+J17+J22</f>
        <v>141165.35550677511</v>
      </c>
      <c r="K27" s="17">
        <f t="shared" ref="K27:K30" si="24">K12+K17+K22</f>
        <v>2616.0185211899684</v>
      </c>
      <c r="L27" s="17">
        <f t="shared" si="23"/>
        <v>140068.18376852339</v>
      </c>
      <c r="M27" s="17">
        <f t="shared" si="23"/>
        <v>2616.0185211899689</v>
      </c>
    </row>
    <row r="28" spans="1:20" ht="16.149999999999999" customHeight="1" x14ac:dyDescent="0.25">
      <c r="A28" s="15" t="s">
        <v>40</v>
      </c>
      <c r="B28" s="16" t="s">
        <v>20</v>
      </c>
      <c r="C28" s="10" t="s">
        <v>16</v>
      </c>
      <c r="D28" s="17">
        <f t="shared" ref="D28:I30" si="25">D13+D18+D23</f>
        <v>0</v>
      </c>
      <c r="E28" s="17">
        <f t="shared" si="25"/>
        <v>0</v>
      </c>
      <c r="F28" s="17">
        <f t="shared" si="25"/>
        <v>0</v>
      </c>
      <c r="G28" s="17">
        <f t="shared" si="25"/>
        <v>0</v>
      </c>
      <c r="H28" s="17">
        <f>H13+H18+H23</f>
        <v>0</v>
      </c>
      <c r="I28" s="17">
        <f t="shared" si="25"/>
        <v>0</v>
      </c>
      <c r="J28" s="17">
        <f>J13+J18+J23</f>
        <v>0</v>
      </c>
      <c r="K28" s="17">
        <f t="shared" si="24"/>
        <v>0</v>
      </c>
      <c r="L28" s="17">
        <f t="shared" si="23"/>
        <v>0</v>
      </c>
      <c r="M28" s="17">
        <f t="shared" si="23"/>
        <v>0</v>
      </c>
      <c r="N28" s="21"/>
    </row>
    <row r="29" spans="1:20" ht="22.5" x14ac:dyDescent="0.25">
      <c r="A29" s="15" t="s">
        <v>41</v>
      </c>
      <c r="B29" s="16" t="s">
        <v>22</v>
      </c>
      <c r="C29" s="10" t="s">
        <v>16</v>
      </c>
      <c r="D29" s="17">
        <f t="shared" si="25"/>
        <v>9090.486100776805</v>
      </c>
      <c r="E29" s="17">
        <f t="shared" si="25"/>
        <v>162.04580220140411</v>
      </c>
      <c r="F29" s="17">
        <f t="shared" si="25"/>
        <v>7842.104302445855</v>
      </c>
      <c r="G29" s="17">
        <f t="shared" si="25"/>
        <v>143.68379601442234</v>
      </c>
      <c r="H29" s="17">
        <f>H14+H19+H24</f>
        <v>7866.015573498089</v>
      </c>
      <c r="I29" s="17">
        <f t="shared" si="25"/>
        <v>161.04523161956052</v>
      </c>
      <c r="J29" s="17">
        <f>J14+J19+J24</f>
        <v>8667.4884159575995</v>
      </c>
      <c r="K29" s="17">
        <f t="shared" si="24"/>
        <v>160.33133907248646</v>
      </c>
      <c r="L29" s="17">
        <f t="shared" si="23"/>
        <v>8886.8501847042389</v>
      </c>
      <c r="M29" s="17">
        <f t="shared" si="23"/>
        <v>265.03723893189397</v>
      </c>
    </row>
    <row r="30" spans="1:20" ht="22.5" x14ac:dyDescent="0.25">
      <c r="A30" s="15" t="s">
        <v>42</v>
      </c>
      <c r="B30" s="16" t="s">
        <v>24</v>
      </c>
      <c r="C30" s="10" t="s">
        <v>16</v>
      </c>
      <c r="D30" s="17">
        <f t="shared" si="25"/>
        <v>0</v>
      </c>
      <c r="E30" s="17">
        <f t="shared" si="25"/>
        <v>0</v>
      </c>
      <c r="F30" s="17">
        <f t="shared" si="25"/>
        <v>0</v>
      </c>
      <c r="G30" s="17">
        <f t="shared" si="25"/>
        <v>0</v>
      </c>
      <c r="H30" s="17">
        <f>H15+H20+H25</f>
        <v>0</v>
      </c>
      <c r="I30" s="17">
        <f t="shared" si="25"/>
        <v>0</v>
      </c>
      <c r="J30" s="17">
        <f>J15+J20+J25</f>
        <v>0</v>
      </c>
      <c r="K30" s="17">
        <f t="shared" si="24"/>
        <v>0</v>
      </c>
      <c r="L30" s="17">
        <f t="shared" si="23"/>
        <v>0</v>
      </c>
      <c r="M30" s="17">
        <f t="shared" si="23"/>
        <v>0</v>
      </c>
    </row>
    <row r="31" spans="1:20" ht="68.25" customHeight="1" x14ac:dyDescent="0.25">
      <c r="A31" s="11">
        <v>5</v>
      </c>
      <c r="B31" s="22" t="s">
        <v>43</v>
      </c>
      <c r="C31" s="23" t="s">
        <v>44</v>
      </c>
      <c r="D31" s="14">
        <f>F31</f>
        <v>57348.207422144114</v>
      </c>
      <c r="E31" s="14" t="s">
        <v>45</v>
      </c>
      <c r="F31" s="14">
        <f>[54]Д4!$P$65</f>
        <v>57348.207422144114</v>
      </c>
      <c r="G31" s="14" t="s">
        <v>45</v>
      </c>
      <c r="H31" s="14">
        <f>[54]Д4!$P$65</f>
        <v>57348.207422144114</v>
      </c>
      <c r="I31" s="14" t="s">
        <v>45</v>
      </c>
      <c r="J31" s="14">
        <f>[54]Д4!$P$65</f>
        <v>57348.207422144114</v>
      </c>
      <c r="K31" s="14" t="s">
        <v>45</v>
      </c>
      <c r="L31" s="14">
        <f>[54]Д4!$P$65</f>
        <v>57348.207422144114</v>
      </c>
      <c r="M31" s="14" t="s">
        <v>45</v>
      </c>
    </row>
    <row r="32" spans="1:20" s="24" customFormat="1" ht="28.15" customHeight="1" x14ac:dyDescent="0.25">
      <c r="A32" s="11" t="s">
        <v>46</v>
      </c>
      <c r="B32" s="12" t="s">
        <v>47</v>
      </c>
      <c r="C32" s="23" t="s">
        <v>44</v>
      </c>
      <c r="D32" s="14">
        <f>F32+J32</f>
        <v>49932.762877675093</v>
      </c>
      <c r="E32" s="14" t="s">
        <v>45</v>
      </c>
      <c r="F32" s="14">
        <f>[54]Д6_ЦТП_ТЕ!O51</f>
        <v>13007.391232407417</v>
      </c>
      <c r="G32" s="14" t="s">
        <v>45</v>
      </c>
      <c r="H32" s="14">
        <f>F32</f>
        <v>13007.391232407417</v>
      </c>
      <c r="I32" s="14" t="s">
        <v>45</v>
      </c>
      <c r="J32" s="14">
        <f>[54]Д6_ТЕ!$O$51</f>
        <v>36925.371645267674</v>
      </c>
      <c r="K32" s="14" t="s">
        <v>45</v>
      </c>
      <c r="L32" s="14">
        <f>J32</f>
        <v>36925.371645267674</v>
      </c>
      <c r="M32" s="14" t="s">
        <v>45</v>
      </c>
    </row>
    <row r="33" spans="1:13" ht="30" customHeight="1" x14ac:dyDescent="0.25">
      <c r="A33" s="25" t="s">
        <v>48</v>
      </c>
      <c r="B33" s="12" t="s">
        <v>49</v>
      </c>
      <c r="C33" s="23"/>
      <c r="D33" s="14">
        <f>F33+H33+J33+L33</f>
        <v>49932.762877675093</v>
      </c>
      <c r="E33" s="14" t="s">
        <v>45</v>
      </c>
      <c r="F33" s="14">
        <f>'[54]Д8.1_ТЕ_Катег'!$N$53</f>
        <v>11321.663979506553</v>
      </c>
      <c r="G33" s="14" t="s">
        <v>45</v>
      </c>
      <c r="H33" s="14">
        <f>'[54]Д8.1_ТЕ_Катег'!$O$53</f>
        <v>1685.7272529008637</v>
      </c>
      <c r="I33" s="14" t="s">
        <v>45</v>
      </c>
      <c r="J33" s="14">
        <f>'[54]Д8.1_ТЕ_Катег'!$Q$53</f>
        <v>34319.192416487866</v>
      </c>
      <c r="K33" s="14" t="s">
        <v>45</v>
      </c>
      <c r="L33" s="14">
        <f>'[54]Д8.1_ТЕ_Катег'!$R$53</f>
        <v>2606.1792287798085</v>
      </c>
      <c r="M33" s="14" t="s">
        <v>45</v>
      </c>
    </row>
    <row r="34" spans="1:13" x14ac:dyDescent="0.25">
      <c r="A34" s="11" t="s">
        <v>50</v>
      </c>
      <c r="B34" s="12" t="s">
        <v>51</v>
      </c>
      <c r="C34" s="23" t="s">
        <v>52</v>
      </c>
      <c r="D34" s="14">
        <f>D29/D27*100</f>
        <v>6.1883480379478044</v>
      </c>
      <c r="E34" s="14" t="s">
        <v>45</v>
      </c>
      <c r="F34" s="14">
        <f>F29/F27*100</f>
        <v>5.9852486731992078</v>
      </c>
      <c r="G34" s="14" t="s">
        <v>45</v>
      </c>
      <c r="H34" s="14">
        <f>H29/H27*100</f>
        <v>6.0085327888844384</v>
      </c>
      <c r="I34" s="14" t="s">
        <v>45</v>
      </c>
      <c r="J34" s="14">
        <f>J29/J27*100</f>
        <v>6.1399543711286944</v>
      </c>
      <c r="K34" s="14" t="s">
        <v>45</v>
      </c>
      <c r="L34" s="14">
        <f>L29/L27*100</f>
        <v>6.3446601116715007</v>
      </c>
      <c r="M34" s="14" t="s">
        <v>45</v>
      </c>
    </row>
    <row r="35" spans="1:13" ht="25.5" x14ac:dyDescent="0.25">
      <c r="A35" s="25" t="s">
        <v>53</v>
      </c>
      <c r="B35" s="22" t="s">
        <v>54</v>
      </c>
      <c r="C35" s="13" t="s">
        <v>16</v>
      </c>
      <c r="D35" s="14">
        <f>SUM(D36:D39)</f>
        <v>9352.5904334208644</v>
      </c>
      <c r="E35" s="14">
        <f t="shared" ref="E35:G35" si="26">E36+E37+E38+E39</f>
        <v>265.25696004754252</v>
      </c>
      <c r="F35" s="14">
        <f t="shared" si="26"/>
        <v>3015.2276798914677</v>
      </c>
      <c r="G35" s="14">
        <f t="shared" si="26"/>
        <v>283.60431559050153</v>
      </c>
      <c r="H35" s="14" t="s">
        <v>45</v>
      </c>
      <c r="I35" s="14" t="s">
        <v>45</v>
      </c>
      <c r="J35" s="20">
        <f>J36+J37+J38+J39</f>
        <v>6337.3627535293963</v>
      </c>
      <c r="K35" s="20">
        <f>K36+K37+K38+K39</f>
        <v>257.33609007404095</v>
      </c>
      <c r="L35" s="20" t="s">
        <v>45</v>
      </c>
      <c r="M35" s="20" t="s">
        <v>45</v>
      </c>
    </row>
    <row r="36" spans="1:13" ht="25.5" x14ac:dyDescent="0.25">
      <c r="A36" s="15" t="s">
        <v>55</v>
      </c>
      <c r="B36" s="16" t="s">
        <v>27</v>
      </c>
      <c r="C36" s="10" t="s">
        <v>16</v>
      </c>
      <c r="D36" s="17">
        <f>J36+F36</f>
        <v>8483.3832111196098</v>
      </c>
      <c r="E36" s="17">
        <f>D36/$D$40*1000</f>
        <v>240.60461724686809</v>
      </c>
      <c r="F36" s="17">
        <f>[54]Д7_ЦТП!O35</f>
        <v>2913.0528834687184</v>
      </c>
      <c r="G36" s="17">
        <f>F36/F$40*1000</f>
        <v>273.99402532840242</v>
      </c>
      <c r="H36" s="14" t="s">
        <v>45</v>
      </c>
      <c r="I36" s="14" t="s">
        <v>45</v>
      </c>
      <c r="J36" s="26">
        <f>[54]Д7!O35</f>
        <v>5570.3303276508914</v>
      </c>
      <c r="K36" s="26">
        <f>J36/J$40*1000</f>
        <v>226.18983364021864</v>
      </c>
      <c r="L36" s="20" t="s">
        <v>45</v>
      </c>
      <c r="M36" s="20" t="s">
        <v>45</v>
      </c>
    </row>
    <row r="37" spans="1:13" ht="22.5" x14ac:dyDescent="0.25">
      <c r="A37" s="15" t="s">
        <v>56</v>
      </c>
      <c r="B37" s="16" t="s">
        <v>20</v>
      </c>
      <c r="C37" s="10" t="s">
        <v>16</v>
      </c>
      <c r="D37" s="17">
        <f>J37+F37</f>
        <v>0</v>
      </c>
      <c r="E37" s="17">
        <f t="shared" ref="E37:E39" si="27">D37/$D$40*1000</f>
        <v>0</v>
      </c>
      <c r="F37" s="17">
        <f>[54]Д7_ЦТП!O36</f>
        <v>0</v>
      </c>
      <c r="G37" s="17">
        <f>F37/F$40*1000</f>
        <v>0</v>
      </c>
      <c r="H37" s="14" t="s">
        <v>45</v>
      </c>
      <c r="I37" s="14" t="s">
        <v>45</v>
      </c>
      <c r="J37" s="26">
        <f>[54]Д7!O36</f>
        <v>0</v>
      </c>
      <c r="K37" s="26">
        <f>J37/J$40*1000</f>
        <v>0</v>
      </c>
      <c r="L37" s="20" t="s">
        <v>45</v>
      </c>
      <c r="M37" s="20" t="s">
        <v>45</v>
      </c>
    </row>
    <row r="38" spans="1:13" ht="22.5" x14ac:dyDescent="0.25">
      <c r="A38" s="15" t="s">
        <v>57</v>
      </c>
      <c r="B38" s="16" t="s">
        <v>22</v>
      </c>
      <c r="C38" s="10" t="s">
        <v>16</v>
      </c>
      <c r="D38" s="17">
        <f>J38+F38</f>
        <v>869.20722230125409</v>
      </c>
      <c r="E38" s="17">
        <f t="shared" si="27"/>
        <v>24.652342800674408</v>
      </c>
      <c r="F38" s="17">
        <f>[54]Д7_ЦТП!O38</f>
        <v>102.17479642274949</v>
      </c>
      <c r="G38" s="17">
        <f>F38/F$40*1000</f>
        <v>9.6102902620991184</v>
      </c>
      <c r="H38" s="14" t="s">
        <v>45</v>
      </c>
      <c r="I38" s="14" t="s">
        <v>45</v>
      </c>
      <c r="J38" s="26">
        <f>[54]Д7!O38</f>
        <v>767.03242587850457</v>
      </c>
      <c r="K38" s="26">
        <f>J38/J$40*1000</f>
        <v>31.146256433822341</v>
      </c>
      <c r="L38" s="20" t="s">
        <v>45</v>
      </c>
      <c r="M38" s="20" t="s">
        <v>45</v>
      </c>
    </row>
    <row r="39" spans="1:13" ht="22.5" x14ac:dyDescent="0.25">
      <c r="A39" s="15" t="s">
        <v>58</v>
      </c>
      <c r="B39" s="16" t="s">
        <v>24</v>
      </c>
      <c r="C39" s="10" t="s">
        <v>16</v>
      </c>
      <c r="D39" s="17">
        <f>J39+F39</f>
        <v>0</v>
      </c>
      <c r="E39" s="17">
        <f t="shared" si="27"/>
        <v>0</v>
      </c>
      <c r="F39" s="17">
        <f>[54]Д7_ЦТП!O37</f>
        <v>0</v>
      </c>
      <c r="G39" s="17">
        <f>F39/F$40*1000</f>
        <v>0</v>
      </c>
      <c r="H39" s="14" t="s">
        <v>45</v>
      </c>
      <c r="I39" s="14" t="s">
        <v>45</v>
      </c>
      <c r="J39" s="26">
        <f>[54]Д7!O37</f>
        <v>0</v>
      </c>
      <c r="K39" s="26">
        <f>J39/J$40*1000</f>
        <v>0</v>
      </c>
      <c r="L39" s="20" t="s">
        <v>45</v>
      </c>
      <c r="M39" s="20" t="s">
        <v>45</v>
      </c>
    </row>
    <row r="40" spans="1:13" ht="25.5" x14ac:dyDescent="0.25">
      <c r="A40" s="25" t="s">
        <v>59</v>
      </c>
      <c r="B40" s="22" t="s">
        <v>60</v>
      </c>
      <c r="C40" s="23" t="s">
        <v>44</v>
      </c>
      <c r="D40" s="14">
        <f>J40+F40</f>
        <v>35258.605209622328</v>
      </c>
      <c r="E40" s="14" t="s">
        <v>45</v>
      </c>
      <c r="F40" s="14">
        <f>[54]Д7_ЦТП!O43</f>
        <v>10631.811697270428</v>
      </c>
      <c r="G40" s="14" t="s">
        <v>45</v>
      </c>
      <c r="H40" s="14" t="s">
        <v>45</v>
      </c>
      <c r="I40" s="14" t="s">
        <v>45</v>
      </c>
      <c r="J40" s="20">
        <f>[54]Д7!O43</f>
        <v>24626.793512351898</v>
      </c>
      <c r="K40" s="20" t="s">
        <v>45</v>
      </c>
      <c r="L40" s="20" t="s">
        <v>45</v>
      </c>
      <c r="M40" s="20" t="s">
        <v>45</v>
      </c>
    </row>
    <row r="41" spans="1:13" x14ac:dyDescent="0.25">
      <c r="A41" s="27"/>
      <c r="B41" s="28"/>
      <c r="C41" s="3"/>
      <c r="D41" s="3"/>
      <c r="E41" s="3"/>
      <c r="F41" s="3"/>
      <c r="G41" s="3"/>
      <c r="H41" s="3"/>
      <c r="I41" s="3"/>
      <c r="J41" s="3"/>
      <c r="K41" s="3"/>
    </row>
    <row r="42" spans="1:13" s="32" customFormat="1" ht="17.25" customHeight="1" x14ac:dyDescent="0.3">
      <c r="A42" s="29"/>
      <c r="B42" s="30" t="s">
        <v>61</v>
      </c>
      <c r="C42" s="488" t="s">
        <v>62</v>
      </c>
      <c r="D42" s="488"/>
      <c r="E42" s="488"/>
      <c r="F42" s="489" t="s">
        <v>63</v>
      </c>
      <c r="G42" s="489"/>
      <c r="H42" s="489"/>
      <c r="I42" s="31"/>
      <c r="J42" s="31"/>
      <c r="K42" s="31"/>
    </row>
    <row r="43" spans="1:13" ht="15.75" customHeight="1" x14ac:dyDescent="0.25">
      <c r="A43" s="33"/>
      <c r="B43" s="34"/>
      <c r="C43" s="482" t="s">
        <v>64</v>
      </c>
      <c r="D43" s="482"/>
      <c r="E43" s="482"/>
      <c r="F43" s="482"/>
      <c r="G43" s="482"/>
      <c r="H43" s="482"/>
      <c r="I43" s="35"/>
      <c r="J43" s="35"/>
      <c r="K43" s="35"/>
    </row>
    <row r="47" spans="1:13" x14ac:dyDescent="0.25">
      <c r="B47" s="36"/>
      <c r="C47" s="37"/>
      <c r="D47" s="38"/>
      <c r="E47" s="38"/>
      <c r="F47" s="38"/>
      <c r="G47" s="38"/>
      <c r="H47" s="38"/>
      <c r="I47" s="38"/>
      <c r="J47" s="38"/>
      <c r="K47" s="38"/>
      <c r="L47" s="39"/>
      <c r="M47" s="39"/>
    </row>
    <row r="48" spans="1:13" x14ac:dyDescent="0.25">
      <c r="B48" s="39"/>
      <c r="C48" s="37"/>
      <c r="D48" s="39"/>
      <c r="E48" s="39"/>
      <c r="F48" s="39"/>
      <c r="G48" s="40"/>
      <c r="H48" s="39"/>
      <c r="I48" s="40"/>
      <c r="J48" s="40"/>
      <c r="K48" s="40"/>
      <c r="L48" s="39"/>
      <c r="M48" s="39"/>
    </row>
    <row r="49" spans="2:13" x14ac:dyDescent="0.25">
      <c r="B49" s="39"/>
      <c r="C49" s="37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x14ac:dyDescent="0.25">
      <c r="B50" s="39"/>
      <c r="C50" s="37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x14ac:dyDescent="0.25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9"/>
      <c r="M51" s="39"/>
    </row>
    <row r="52" spans="2:13" x14ac:dyDescent="0.25">
      <c r="B52" s="39"/>
      <c r="C52" s="37"/>
      <c r="D52" s="39"/>
      <c r="E52" s="39"/>
      <c r="F52" s="39"/>
      <c r="G52" s="40"/>
      <c r="H52" s="39"/>
      <c r="I52" s="40"/>
      <c r="J52" s="40"/>
      <c r="K52" s="40"/>
      <c r="L52" s="39"/>
      <c r="M52" s="39"/>
    </row>
  </sheetData>
  <mergeCells count="19">
    <mergeCell ref="I1:M1"/>
    <mergeCell ref="B2:M2"/>
    <mergeCell ref="B3:M3"/>
    <mergeCell ref="B4:M4"/>
    <mergeCell ref="A6:A9"/>
    <mergeCell ref="B6:B9"/>
    <mergeCell ref="C6:C9"/>
    <mergeCell ref="D6:E8"/>
    <mergeCell ref="F6:M6"/>
    <mergeCell ref="F7:I7"/>
    <mergeCell ref="C43:E43"/>
    <mergeCell ref="F43:H43"/>
    <mergeCell ref="J7:M7"/>
    <mergeCell ref="F8:G8"/>
    <mergeCell ref="H8:I8"/>
    <mergeCell ref="J8:K8"/>
    <mergeCell ref="L8:M8"/>
    <mergeCell ref="C42:E42"/>
    <mergeCell ref="F42:H42"/>
  </mergeCells>
  <conditionalFormatting sqref="B1">
    <cfRule type="containsText" dxfId="32" priority="20" operator="containsText" text="Для корек">
      <formula>NOT(ISERROR(SEARCH("Для корек",B1)))</formula>
    </cfRule>
  </conditionalFormatting>
  <conditionalFormatting sqref="D31:D32 D34 I33:J33 D35:G40 J35:M40 D26:E30 F34:K34 F32:I32 D11:K15 D17:J20 D21:I25 D16:I16 F26:K31 D47:K47 D51:K51">
    <cfRule type="expression" dxfId="31" priority="19">
      <formula>D11="ПОМИЛКА"</formula>
    </cfRule>
  </conditionalFormatting>
  <conditionalFormatting sqref="L11:M11 M17:M20 L26:M30 L16:M16 M12:M15 L32:L33 M31:M34">
    <cfRule type="expression" dxfId="30" priority="18">
      <formula>L11="ПОМИЛКА"</formula>
    </cfRule>
  </conditionalFormatting>
  <conditionalFormatting sqref="L34:M34">
    <cfRule type="expression" dxfId="29" priority="16">
      <formula>L34="ПОМИЛКА"</formula>
    </cfRule>
  </conditionalFormatting>
  <conditionalFormatting sqref="L17:L20">
    <cfRule type="expression" dxfId="28" priority="17">
      <formula>L17="ПОМИЛКА"</formula>
    </cfRule>
  </conditionalFormatting>
  <conditionalFormatting sqref="H35:M40">
    <cfRule type="expression" dxfId="27" priority="15">
      <formula>H35="ПОМИЛКА"</formula>
    </cfRule>
  </conditionalFormatting>
  <conditionalFormatting sqref="J16">
    <cfRule type="expression" dxfId="26" priority="14">
      <formula>J16="ПОМИЛКА"</formula>
    </cfRule>
  </conditionalFormatting>
  <conditionalFormatting sqref="K16:K20">
    <cfRule type="expression" dxfId="25" priority="13">
      <formula>K16="ПОМИЛКА"</formula>
    </cfRule>
  </conditionalFormatting>
  <conditionalFormatting sqref="J33:K33 K32 K34">
    <cfRule type="expression" dxfId="24" priority="12">
      <formula>J32="ПОМИЛКА"</formula>
    </cfRule>
  </conditionalFormatting>
  <conditionalFormatting sqref="J21:K25">
    <cfRule type="expression" dxfId="23" priority="11">
      <formula>J21="ПОМИЛКА"</formula>
    </cfRule>
  </conditionalFormatting>
  <conditionalFormatting sqref="L21:M25">
    <cfRule type="expression" dxfId="22" priority="10">
      <formula>L21="ПОМИЛКА"</formula>
    </cfRule>
  </conditionalFormatting>
  <conditionalFormatting sqref="E31:E34">
    <cfRule type="expression" dxfId="21" priority="9">
      <formula>E31="ПОМИЛКА"</formula>
    </cfRule>
  </conditionalFormatting>
  <conditionalFormatting sqref="G33">
    <cfRule type="expression" dxfId="20" priority="8">
      <formula>G33="ПОМИЛКА"</formula>
    </cfRule>
  </conditionalFormatting>
  <conditionalFormatting sqref="L33">
    <cfRule type="expression" dxfId="19" priority="7">
      <formula>L33="ПОМИЛКА"</formula>
    </cfRule>
  </conditionalFormatting>
  <conditionalFormatting sqref="D33">
    <cfRule type="expression" dxfId="18" priority="6">
      <formula>D33="ПОМИЛКА"</formula>
    </cfRule>
  </conditionalFormatting>
  <conditionalFormatting sqref="L12:L15">
    <cfRule type="expression" dxfId="17" priority="5">
      <formula>L12="ПОМИЛКА"</formula>
    </cfRule>
  </conditionalFormatting>
  <conditionalFormatting sqref="L31">
    <cfRule type="expression" dxfId="16" priority="4">
      <formula>L31="ПОМИЛКА"</formula>
    </cfRule>
  </conditionalFormatting>
  <conditionalFormatting sqref="H33">
    <cfRule type="expression" dxfId="15" priority="3">
      <formula>H33="ПОМИЛКА"</formula>
    </cfRule>
  </conditionalFormatting>
  <conditionalFormatting sqref="F33">
    <cfRule type="expression" dxfId="14" priority="2">
      <formula>F33="ПОМИЛКА"</formula>
    </cfRule>
  </conditionalFormatting>
  <conditionalFormatting sqref="J32">
    <cfRule type="expression" dxfId="13" priority="1">
      <formula>J32="ПОМИЛКА"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3" orientation="landscape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T52"/>
  <sheetViews>
    <sheetView view="pageBreakPreview" zoomScaleNormal="100" zoomScaleSheetLayoutView="100" workbookViewId="0">
      <pane xSplit="3" ySplit="9" topLeftCell="D16" activePane="bottomRight" state="frozen"/>
      <selection activeCell="N26" sqref="N26:T26"/>
      <selection pane="topRight" activeCell="N26" sqref="N26:T26"/>
      <selection pane="bottomLeft" activeCell="N26" sqref="N26:T26"/>
      <selection pane="bottomRight" activeCell="G26" sqref="G26"/>
    </sheetView>
  </sheetViews>
  <sheetFormatPr defaultColWidth="9.140625" defaultRowHeight="15" x14ac:dyDescent="0.25"/>
  <cols>
    <col min="1" max="1" width="4" style="6" customWidth="1"/>
    <col min="2" max="2" width="42.85546875" style="6" customWidth="1"/>
    <col min="3" max="3" width="9.5703125" style="41" hidden="1" customWidth="1"/>
    <col min="4" max="4" width="11.5703125" style="6" customWidth="1"/>
    <col min="5" max="5" width="9.7109375" style="6" customWidth="1"/>
    <col min="6" max="6" width="16.5703125" style="6" customWidth="1"/>
    <col min="7" max="7" width="13.42578125" style="6" customWidth="1"/>
    <col min="8" max="8" width="17.140625" style="6" customWidth="1"/>
    <col min="9" max="9" width="12.5703125" style="6" customWidth="1"/>
    <col min="10" max="10" width="17.42578125" style="6" customWidth="1"/>
    <col min="11" max="11" width="12" style="6" customWidth="1"/>
    <col min="12" max="12" width="15.140625" style="6" customWidth="1"/>
    <col min="13" max="13" width="11.140625" style="6" customWidth="1"/>
    <col min="14" max="16" width="13.42578125" style="6" customWidth="1"/>
    <col min="17" max="16384" width="9.140625" style="6"/>
  </cols>
  <sheetData>
    <row r="1" spans="1:13" ht="65.25" customHeight="1" x14ac:dyDescent="0.25">
      <c r="A1" s="1"/>
      <c r="B1" s="2"/>
      <c r="C1" s="3"/>
      <c r="D1" s="4"/>
      <c r="E1" s="4"/>
      <c r="F1" s="5"/>
      <c r="G1" s="484"/>
      <c r="H1" s="484"/>
      <c r="I1" s="484"/>
      <c r="J1" s="406" t="s">
        <v>0</v>
      </c>
      <c r="K1" s="406"/>
      <c r="L1" s="406"/>
      <c r="M1" s="406"/>
    </row>
    <row r="2" spans="1:13" ht="19.5" customHeight="1" x14ac:dyDescent="0.25">
      <c r="A2" s="1"/>
      <c r="B2" s="407" t="s">
        <v>1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16.5" x14ac:dyDescent="0.25">
      <c r="A3" s="1"/>
      <c r="B3" s="416" t="str">
        <f>'[54]1_Елементи витрат'!A3</f>
        <v>КПТМ "Черкаситеплокомуненерго"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2.75" customHeight="1" x14ac:dyDescent="0.25">
      <c r="A4" s="1"/>
      <c r="B4" s="345" t="s">
        <v>2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336" t="s">
        <v>4</v>
      </c>
      <c r="B6" s="338" t="s">
        <v>5</v>
      </c>
      <c r="C6" s="336" t="s">
        <v>6</v>
      </c>
      <c r="D6" s="409" t="s">
        <v>7</v>
      </c>
      <c r="E6" s="410"/>
      <c r="F6" s="402" t="s">
        <v>8</v>
      </c>
      <c r="G6" s="402"/>
      <c r="H6" s="402"/>
      <c r="I6" s="402"/>
      <c r="J6" s="402"/>
      <c r="K6" s="402"/>
      <c r="L6" s="402"/>
      <c r="M6" s="402"/>
    </row>
    <row r="7" spans="1:13" ht="53.25" customHeight="1" x14ac:dyDescent="0.25">
      <c r="A7" s="398"/>
      <c r="B7" s="397"/>
      <c r="C7" s="398"/>
      <c r="D7" s="411"/>
      <c r="E7" s="412"/>
      <c r="F7" s="403" t="s">
        <v>9</v>
      </c>
      <c r="G7" s="404"/>
      <c r="H7" s="404"/>
      <c r="I7" s="405"/>
      <c r="J7" s="403" t="s">
        <v>10</v>
      </c>
      <c r="K7" s="404"/>
      <c r="L7" s="404"/>
      <c r="M7" s="405"/>
    </row>
    <row r="8" spans="1:13" ht="29.25" customHeight="1" x14ac:dyDescent="0.25">
      <c r="A8" s="398"/>
      <c r="B8" s="397"/>
      <c r="C8" s="398"/>
      <c r="D8" s="413"/>
      <c r="E8" s="414"/>
      <c r="F8" s="388" t="s">
        <v>11</v>
      </c>
      <c r="G8" s="389"/>
      <c r="H8" s="388" t="s">
        <v>12</v>
      </c>
      <c r="I8" s="389"/>
      <c r="J8" s="388" t="s">
        <v>11</v>
      </c>
      <c r="K8" s="389"/>
      <c r="L8" s="388" t="s">
        <v>12</v>
      </c>
      <c r="M8" s="389"/>
    </row>
    <row r="9" spans="1:13" ht="18" customHeight="1" x14ac:dyDescent="0.25">
      <c r="A9" s="337"/>
      <c r="B9" s="339"/>
      <c r="C9" s="337"/>
      <c r="D9" s="9" t="s">
        <v>13</v>
      </c>
      <c r="E9" s="10" t="s">
        <v>14</v>
      </c>
      <c r="F9" s="10" t="s">
        <v>13</v>
      </c>
      <c r="G9" s="10" t="s">
        <v>14</v>
      </c>
      <c r="H9" s="10" t="s">
        <v>13</v>
      </c>
      <c r="I9" s="10" t="s">
        <v>14</v>
      </c>
      <c r="J9" s="10" t="s">
        <v>13</v>
      </c>
      <c r="K9" s="10" t="s">
        <v>14</v>
      </c>
      <c r="L9" s="10" t="s">
        <v>13</v>
      </c>
      <c r="M9" s="10" t="s">
        <v>14</v>
      </c>
    </row>
    <row r="10" spans="1:13" ht="18" customHeight="1" x14ac:dyDescent="0.25">
      <c r="A10" s="10">
        <v>1</v>
      </c>
      <c r="B10" s="10">
        <v>2</v>
      </c>
      <c r="C10" s="10">
        <v>3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3" ht="25.5" x14ac:dyDescent="0.25">
      <c r="A11" s="11">
        <v>1</v>
      </c>
      <c r="B11" s="12" t="s">
        <v>15</v>
      </c>
      <c r="C11" s="13" t="s">
        <v>16</v>
      </c>
      <c r="D11" s="14">
        <f>SUM(D12:D15)</f>
        <v>408709.73693113675</v>
      </c>
      <c r="E11" s="14">
        <f>G11</f>
        <v>1349.7</v>
      </c>
      <c r="F11" s="14">
        <f t="shared" ref="F11:H11" si="0">F12+F13+F14+F15</f>
        <v>408709.73693113675</v>
      </c>
      <c r="G11" s="14">
        <f>ROUND(G12+G13+G14+G15,2)</f>
        <v>1349.7</v>
      </c>
      <c r="H11" s="14">
        <f t="shared" si="0"/>
        <v>408709.73693113675</v>
      </c>
      <c r="I11" s="14">
        <f>ROUND(I12+I13+I14+I15,2)</f>
        <v>1349.7</v>
      </c>
      <c r="J11" s="14">
        <f>J12+J13+J14+J15</f>
        <v>408709.73693113675</v>
      </c>
      <c r="K11" s="14">
        <f>ROUND(K12+K13+K14+K15,2)</f>
        <v>1349.7</v>
      </c>
      <c r="L11" s="14">
        <f t="shared" ref="L11" si="1">L12+L13+L14+L15</f>
        <v>408709.73693113675</v>
      </c>
      <c r="M11" s="14">
        <f>ROUND(M12+M13+M14+M15,2)</f>
        <v>1349.7</v>
      </c>
    </row>
    <row r="12" spans="1:13" s="18" customFormat="1" ht="25.5" x14ac:dyDescent="0.25">
      <c r="A12" s="15" t="s">
        <v>17</v>
      </c>
      <c r="B12" s="16" t="s">
        <v>18</v>
      </c>
      <c r="C12" s="10" t="s">
        <v>16</v>
      </c>
      <c r="D12" s="17">
        <f>F12</f>
        <v>382015.91307884461</v>
      </c>
      <c r="E12" s="17">
        <f>G12</f>
        <v>1261.5463748988161</v>
      </c>
      <c r="F12" s="17">
        <f>[54]Д4!$L$56</f>
        <v>382015.91307884461</v>
      </c>
      <c r="G12" s="17">
        <f>F12/F$31*1000</f>
        <v>1261.5463748988161</v>
      </c>
      <c r="H12" s="17">
        <f>[54]Д4!$L$56</f>
        <v>382015.91307884461</v>
      </c>
      <c r="I12" s="17">
        <f>H12/H$31*1000</f>
        <v>1261.5463748988161</v>
      </c>
      <c r="J12" s="17">
        <f>[54]Д4!$L$56</f>
        <v>382015.91307884461</v>
      </c>
      <c r="K12" s="17">
        <f>J12/J$31*1000</f>
        <v>1261.5463748988161</v>
      </c>
      <c r="L12" s="17">
        <f>[54]Д4!$L$56</f>
        <v>382015.91307884461</v>
      </c>
      <c r="M12" s="17">
        <f>L12/L$31*1000</f>
        <v>1261.5463748988161</v>
      </c>
    </row>
    <row r="13" spans="1:13" s="18" customFormat="1" ht="22.5" x14ac:dyDescent="0.25">
      <c r="A13" s="15" t="s">
        <v>19</v>
      </c>
      <c r="B13" s="16" t="s">
        <v>20</v>
      </c>
      <c r="C13" s="10" t="s">
        <v>16</v>
      </c>
      <c r="D13" s="17">
        <f t="shared" ref="D13:E15" si="2">F13</f>
        <v>0</v>
      </c>
      <c r="E13" s="17">
        <f t="shared" si="2"/>
        <v>0</v>
      </c>
      <c r="F13" s="17">
        <f>[54]Д4!$L$57</f>
        <v>0</v>
      </c>
      <c r="G13" s="17">
        <f t="shared" ref="G13:G15" si="3">F13/F$31*1000</f>
        <v>0</v>
      </c>
      <c r="H13" s="17">
        <f>[54]Д4!$L$57</f>
        <v>0</v>
      </c>
      <c r="I13" s="17">
        <f t="shared" ref="I13:K15" si="4">H13/H$31*1000</f>
        <v>0</v>
      </c>
      <c r="J13" s="17">
        <f>[54]Д4!$L$57</f>
        <v>0</v>
      </c>
      <c r="K13" s="17">
        <f t="shared" si="4"/>
        <v>0</v>
      </c>
      <c r="L13" s="17">
        <f>[54]Д4!$L$57</f>
        <v>0</v>
      </c>
      <c r="M13" s="17">
        <f t="shared" ref="M13:M15" si="5">L13/L$31*1000</f>
        <v>0</v>
      </c>
    </row>
    <row r="14" spans="1:13" s="18" customFormat="1" ht="22.5" x14ac:dyDescent="0.25">
      <c r="A14" s="15" t="s">
        <v>21</v>
      </c>
      <c r="B14" s="16" t="s">
        <v>22</v>
      </c>
      <c r="C14" s="10" t="s">
        <v>16</v>
      </c>
      <c r="D14" s="17">
        <f t="shared" si="2"/>
        <v>26693.82385229216</v>
      </c>
      <c r="E14" s="17">
        <f t="shared" si="2"/>
        <v>88.152078382390343</v>
      </c>
      <c r="F14" s="17">
        <f>[54]Д4!$L$59</f>
        <v>26693.82385229216</v>
      </c>
      <c r="G14" s="17">
        <f t="shared" si="3"/>
        <v>88.152078382390343</v>
      </c>
      <c r="H14" s="17">
        <f>[54]Д4!$L$59</f>
        <v>26693.82385229216</v>
      </c>
      <c r="I14" s="17">
        <f t="shared" si="4"/>
        <v>88.152078382390343</v>
      </c>
      <c r="J14" s="17">
        <f>[54]Д4!$L$59</f>
        <v>26693.82385229216</v>
      </c>
      <c r="K14" s="17">
        <f t="shared" si="4"/>
        <v>88.152078382390343</v>
      </c>
      <c r="L14" s="17">
        <f>[54]Д4!$L$59</f>
        <v>26693.82385229216</v>
      </c>
      <c r="M14" s="17">
        <f t="shared" si="5"/>
        <v>88.152078382390343</v>
      </c>
    </row>
    <row r="15" spans="1:13" s="18" customFormat="1" ht="22.5" x14ac:dyDescent="0.25">
      <c r="A15" s="15" t="s">
        <v>23</v>
      </c>
      <c r="B15" s="16" t="s">
        <v>24</v>
      </c>
      <c r="C15" s="10" t="s">
        <v>16</v>
      </c>
      <c r="D15" s="17">
        <f t="shared" si="2"/>
        <v>0</v>
      </c>
      <c r="E15" s="17">
        <f t="shared" si="2"/>
        <v>0</v>
      </c>
      <c r="F15" s="17">
        <f>[54]Д4!$L$58</f>
        <v>0</v>
      </c>
      <c r="G15" s="17">
        <f t="shared" si="3"/>
        <v>0</v>
      </c>
      <c r="H15" s="17">
        <f>[54]Д4!$L$58</f>
        <v>0</v>
      </c>
      <c r="I15" s="17">
        <f t="shared" si="4"/>
        <v>0</v>
      </c>
      <c r="J15" s="17">
        <f>[54]Д4!$L$58</f>
        <v>0</v>
      </c>
      <c r="K15" s="17">
        <f t="shared" si="4"/>
        <v>0</v>
      </c>
      <c r="L15" s="17">
        <f>[54]Д4!$L$58</f>
        <v>0</v>
      </c>
      <c r="M15" s="17">
        <f t="shared" si="5"/>
        <v>0</v>
      </c>
    </row>
    <row r="16" spans="1:13" s="18" customFormat="1" ht="25.5" x14ac:dyDescent="0.25">
      <c r="A16" s="11">
        <v>2</v>
      </c>
      <c r="B16" s="12" t="s">
        <v>25</v>
      </c>
      <c r="C16" s="13" t="s">
        <v>16</v>
      </c>
      <c r="D16" s="14">
        <f>D17+D18+D19+D20</f>
        <v>75284.33848250036</v>
      </c>
      <c r="E16" s="14">
        <f>ROUND(E17+E18+E19+E20,2)</f>
        <v>364.72</v>
      </c>
      <c r="F16" s="14">
        <f t="shared" ref="F16" si="6">F17+F18+F19+F20</f>
        <v>24525.276987738464</v>
      </c>
      <c r="G16" s="14">
        <f>ROUND(G17+G18+G19+G20,2)</f>
        <v>372.21</v>
      </c>
      <c r="H16" s="14">
        <f t="shared" ref="H16:L16" si="7">H17+H18+H19+H20</f>
        <v>24525.276987738464</v>
      </c>
      <c r="I16" s="14">
        <f>ROUND(I17+I18+I19+I20,2)</f>
        <v>372.21</v>
      </c>
      <c r="J16" s="14">
        <f t="shared" ref="J16" si="8">J17+J18+J19+J20</f>
        <v>50759.061494761903</v>
      </c>
      <c r="K16" s="14">
        <f>ROUND(K17+K18+K19+K20,2)</f>
        <v>361.2</v>
      </c>
      <c r="L16" s="14">
        <f t="shared" si="7"/>
        <v>50759.061494761903</v>
      </c>
      <c r="M16" s="14">
        <f>ROUND(M17+M18+M19+M20,2)</f>
        <v>361.2</v>
      </c>
    </row>
    <row r="17" spans="1:20" s="18" customFormat="1" ht="25.5" x14ac:dyDescent="0.25">
      <c r="A17" s="15" t="s">
        <v>26</v>
      </c>
      <c r="B17" s="16" t="s">
        <v>27</v>
      </c>
      <c r="C17" s="10" t="s">
        <v>16</v>
      </c>
      <c r="D17" s="17">
        <f>[54]Д6_ТЕ!K40+[54]Д6_ЦТП_ТЕ!K40</f>
        <v>71370.699201817071</v>
      </c>
      <c r="E17" s="17">
        <f>D17/$D$32*1000</f>
        <v>345.75705894993848</v>
      </c>
      <c r="F17" s="17">
        <f>[54]Д6_ЦТП_ТЕ!$K$40</f>
        <v>23971.99511674224</v>
      </c>
      <c r="G17" s="17">
        <f>F17/F$32*1000</f>
        <v>363.81000837544553</v>
      </c>
      <c r="H17" s="17">
        <f>[54]Д6_ЦТП_ТЕ!$K$40</f>
        <v>23971.99511674224</v>
      </c>
      <c r="I17" s="17">
        <f>H17/H$32*1000</f>
        <v>363.81000837544553</v>
      </c>
      <c r="J17" s="17">
        <f>[54]Д6_ТЕ!$K$40</f>
        <v>47398.704085074838</v>
      </c>
      <c r="K17" s="17">
        <f>J17/J$32*1000</f>
        <v>337.29224167643264</v>
      </c>
      <c r="L17" s="17">
        <f>[54]Д6_ТЕ!$K$40</f>
        <v>47398.704085074838</v>
      </c>
      <c r="M17" s="17">
        <f>L17/L$32*1000</f>
        <v>337.29224167643264</v>
      </c>
    </row>
    <row r="18" spans="1:20" s="18" customFormat="1" ht="22.5" x14ac:dyDescent="0.25">
      <c r="A18" s="15" t="s">
        <v>28</v>
      </c>
      <c r="B18" s="16" t="s">
        <v>20</v>
      </c>
      <c r="C18" s="10" t="s">
        <v>16</v>
      </c>
      <c r="D18" s="17">
        <f>[54]Д6_ТЕ!K41+[54]Д6_ЦТП_ТЕ!K41</f>
        <v>0</v>
      </c>
      <c r="E18" s="17">
        <f t="shared" ref="E18:E20" si="9">D18/$D$32*1000</f>
        <v>0</v>
      </c>
      <c r="F18" s="17">
        <f>[54]Д6_ЦТП_ТЕ!$K$41</f>
        <v>0</v>
      </c>
      <c r="G18" s="17">
        <f t="shared" ref="G18:G20" si="10">F18/F$32*1000</f>
        <v>0</v>
      </c>
      <c r="H18" s="17">
        <f>[54]Д6_ЦТП_ТЕ!$K$41</f>
        <v>0</v>
      </c>
      <c r="I18" s="17">
        <f t="shared" ref="I18:I20" si="11">H18/H$32*1000</f>
        <v>0</v>
      </c>
      <c r="J18" s="17">
        <f>[54]Д6_ТЕ!$K$41</f>
        <v>0</v>
      </c>
      <c r="K18" s="17">
        <f t="shared" ref="K18:K20" si="12">J18/J$32*1000</f>
        <v>0</v>
      </c>
      <c r="L18" s="17">
        <f>[54]Д6_ТЕ!$K$41</f>
        <v>0</v>
      </c>
      <c r="M18" s="17">
        <f t="shared" ref="M18:M20" si="13">L18/L$32*1000</f>
        <v>0</v>
      </c>
    </row>
    <row r="19" spans="1:20" s="18" customFormat="1" ht="22.5" x14ac:dyDescent="0.25">
      <c r="A19" s="15" t="s">
        <v>29</v>
      </c>
      <c r="B19" s="16" t="s">
        <v>22</v>
      </c>
      <c r="C19" s="10" t="s">
        <v>16</v>
      </c>
      <c r="D19" s="17">
        <f>[54]Д6_ТЕ!K43+[54]Д6_ЦТП_ТЕ!K43</f>
        <v>3913.6392806832878</v>
      </c>
      <c r="E19" s="17">
        <f t="shared" si="9"/>
        <v>18.959719080986041</v>
      </c>
      <c r="F19" s="17">
        <f>[54]Д6_ЦТП_ТЕ!$K$43</f>
        <v>553.28187099622164</v>
      </c>
      <c r="G19" s="17">
        <f t="shared" si="10"/>
        <v>8.3968597999811596</v>
      </c>
      <c r="H19" s="17">
        <f>[54]Д6_ЦТП_ТЕ!$K$43</f>
        <v>553.28187099622164</v>
      </c>
      <c r="I19" s="17">
        <f t="shared" si="11"/>
        <v>8.3968597999811596</v>
      </c>
      <c r="J19" s="17">
        <f>[54]Д6_ТЕ!$K$43</f>
        <v>3360.3574096870661</v>
      </c>
      <c r="K19" s="17">
        <f t="shared" si="12"/>
        <v>23.912520509273989</v>
      </c>
      <c r="L19" s="17">
        <f>[54]Д6_ТЕ!$K$43</f>
        <v>3360.3574096870661</v>
      </c>
      <c r="M19" s="17">
        <f t="shared" si="13"/>
        <v>23.912520509273989</v>
      </c>
    </row>
    <row r="20" spans="1:20" s="18" customFormat="1" ht="22.5" x14ac:dyDescent="0.25">
      <c r="A20" s="15" t="s">
        <v>30</v>
      </c>
      <c r="B20" s="16" t="s">
        <v>24</v>
      </c>
      <c r="C20" s="10" t="s">
        <v>16</v>
      </c>
      <c r="D20" s="17">
        <f>[54]Д6_ТЕ!K42+[54]Д6_ЦТП_ТЕ!K42</f>
        <v>0</v>
      </c>
      <c r="E20" s="17">
        <f t="shared" si="9"/>
        <v>0</v>
      </c>
      <c r="F20" s="17">
        <f>[54]Д6_ЦТП_ТЕ!$K$42</f>
        <v>0</v>
      </c>
      <c r="G20" s="17">
        <f t="shared" si="10"/>
        <v>0</v>
      </c>
      <c r="H20" s="17">
        <f>[54]Д6_ЦТП_ТЕ!$K$42</f>
        <v>0</v>
      </c>
      <c r="I20" s="17">
        <f t="shared" si="11"/>
        <v>0</v>
      </c>
      <c r="J20" s="17">
        <f>[54]Д6_ТЕ!$K$42</f>
        <v>0</v>
      </c>
      <c r="K20" s="17">
        <f t="shared" si="12"/>
        <v>0</v>
      </c>
      <c r="L20" s="17">
        <f>[54]Д6_ТЕ!$K$42</f>
        <v>0</v>
      </c>
      <c r="M20" s="17">
        <f t="shared" si="13"/>
        <v>0</v>
      </c>
    </row>
    <row r="21" spans="1:20" s="18" customFormat="1" ht="25.5" x14ac:dyDescent="0.25">
      <c r="A21" s="11">
        <v>3</v>
      </c>
      <c r="B21" s="12" t="s">
        <v>31</v>
      </c>
      <c r="C21" s="13" t="s">
        <v>16</v>
      </c>
      <c r="D21" s="14">
        <f>SUM(D22:D25)</f>
        <v>12860.189140075881</v>
      </c>
      <c r="E21" s="14">
        <f>ROUND(E22+E23+E24+E25,2)</f>
        <v>62.3</v>
      </c>
      <c r="F21" s="14">
        <f t="shared" ref="F21" si="14">F22+F23+F24+F25</f>
        <v>774.9455015405232</v>
      </c>
      <c r="G21" s="14">
        <f>ROUND(G22+G23+G24+G25,2)</f>
        <v>11.95</v>
      </c>
      <c r="H21" s="14">
        <f t="shared" ref="H21:L21" si="15">H22+H23+H24+H25</f>
        <v>30.41003224390132</v>
      </c>
      <c r="I21" s="14">
        <f>ROUND(I22+I23+I24+I25,2)</f>
        <v>29.31</v>
      </c>
      <c r="J21" s="14">
        <f t="shared" si="15"/>
        <v>11258.827993343011</v>
      </c>
      <c r="K21" s="14">
        <f>ROUND(K22+K23+K24+K25,2)</f>
        <v>83.47</v>
      </c>
      <c r="L21" s="14">
        <f t="shared" si="15"/>
        <v>796.00561294844738</v>
      </c>
      <c r="M21" s="14">
        <f>ROUND(M22+M23+M24+M25,2)</f>
        <v>140.99</v>
      </c>
    </row>
    <row r="22" spans="1:20" s="18" customFormat="1" ht="25.5" x14ac:dyDescent="0.25">
      <c r="A22" s="15" t="s">
        <v>32</v>
      </c>
      <c r="B22" s="16" t="s">
        <v>33</v>
      </c>
      <c r="C22" s="10" t="s">
        <v>16</v>
      </c>
      <c r="D22" s="17">
        <f>'[54]Д8.1_ТЕ_Катег'!$D$33</f>
        <v>7708.6981461833011</v>
      </c>
      <c r="E22" s="17">
        <f>D22/$D$33*1000</f>
        <v>37.344972505037788</v>
      </c>
      <c r="F22" s="17">
        <f>'[54]Д8.1_ТЕ_Катег'!$F$33</f>
        <v>738.90152472468492</v>
      </c>
      <c r="G22" s="17">
        <f>F22/F$33*1000</f>
        <v>11.393305300761085</v>
      </c>
      <c r="H22" s="17">
        <f>'[54]Д8.1_ТЕ_Катег'!$G$33</f>
        <v>11.82070046364179</v>
      </c>
      <c r="I22" s="17">
        <f>H22/H$33*1000</f>
        <v>11.393305300761083</v>
      </c>
      <c r="J22" s="17">
        <f>'[54]Д8.1_ТЕ_Катег'!I33</f>
        <v>6762.6483507108078</v>
      </c>
      <c r="K22" s="17">
        <f>J22/J$33*1000</f>
        <v>50.137776334035209</v>
      </c>
      <c r="L22" s="17">
        <f>'[54]Д8.1_ТЕ_Катег'!J33</f>
        <v>195.32757028416768</v>
      </c>
      <c r="M22" s="17">
        <f>L22/L$33*1000</f>
        <v>34.596893450572452</v>
      </c>
    </row>
    <row r="23" spans="1:20" s="18" customFormat="1" ht="22.5" x14ac:dyDescent="0.25">
      <c r="A23" s="15" t="s">
        <v>34</v>
      </c>
      <c r="B23" s="16" t="s">
        <v>20</v>
      </c>
      <c r="C23" s="10" t="s">
        <v>16</v>
      </c>
      <c r="D23" s="17">
        <f>'[54]Д8.1_ТЕ_Катег'!$D$34</f>
        <v>0</v>
      </c>
      <c r="E23" s="17">
        <f t="shared" ref="E23:E25" si="16">D23/$D$33*1000</f>
        <v>0</v>
      </c>
      <c r="F23" s="17">
        <f>'[54]Д8.1_ТЕ_Катег'!$F$34</f>
        <v>0</v>
      </c>
      <c r="G23" s="17">
        <f t="shared" ref="G23:G25" si="17">F23/F$33*1000</f>
        <v>0</v>
      </c>
      <c r="H23" s="17">
        <f>'[54]Д8.1_ТЕ_Катег'!$G$34</f>
        <v>0</v>
      </c>
      <c r="I23" s="17">
        <f t="shared" ref="I23:K25" si="18">H23/H$33*1000</f>
        <v>0</v>
      </c>
      <c r="J23" s="17">
        <f>'[54]Д8.1_ТЕ_Катег'!I34</f>
        <v>0</v>
      </c>
      <c r="K23" s="17">
        <f t="shared" si="18"/>
        <v>0</v>
      </c>
      <c r="L23" s="17">
        <f>'[54]Д8.1_ТЕ_Катег'!J34</f>
        <v>0</v>
      </c>
      <c r="M23" s="17">
        <f t="shared" ref="M23:M25" si="19">L23/L$33*1000</f>
        <v>0</v>
      </c>
    </row>
    <row r="24" spans="1:20" s="18" customFormat="1" ht="22.5" x14ac:dyDescent="0.25">
      <c r="A24" s="15" t="s">
        <v>35</v>
      </c>
      <c r="B24" s="16" t="s">
        <v>22</v>
      </c>
      <c r="C24" s="10" t="s">
        <v>16</v>
      </c>
      <c r="D24" s="17">
        <f>'[54]Д8.1_ТЕ_Катег'!$D$35</f>
        <v>5151.4909938925803</v>
      </c>
      <c r="E24" s="17">
        <f t="shared" si="16"/>
        <v>24.956521306015819</v>
      </c>
      <c r="F24" s="17">
        <f>'[54]Д8.1_ТЕ_Катег'!$F$35</f>
        <v>36.043976815838292</v>
      </c>
      <c r="G24" s="17">
        <f t="shared" si="17"/>
        <v>0.55577099028102861</v>
      </c>
      <c r="H24" s="17">
        <f>'[54]Д8.1_ТЕ_Катег'!$G$35</f>
        <v>18.589331780259531</v>
      </c>
      <c r="I24" s="17">
        <f t="shared" si="18"/>
        <v>17.917206595419195</v>
      </c>
      <c r="J24" s="17">
        <f>'[54]Д8.1_ТЕ_Катег'!I35</f>
        <v>4496.1796426322035</v>
      </c>
      <c r="K24" s="17">
        <f t="shared" si="18"/>
        <v>33.334344414971909</v>
      </c>
      <c r="L24" s="17">
        <f>'[54]Д8.1_ТЕ_Катег'!J35</f>
        <v>600.6780426642797</v>
      </c>
      <c r="M24" s="17">
        <f t="shared" si="19"/>
        <v>106.39355319845984</v>
      </c>
    </row>
    <row r="25" spans="1:20" s="18" customFormat="1" ht="22.5" x14ac:dyDescent="0.25">
      <c r="A25" s="15" t="s">
        <v>36</v>
      </c>
      <c r="B25" s="16" t="s">
        <v>24</v>
      </c>
      <c r="C25" s="10" t="s">
        <v>16</v>
      </c>
      <c r="D25" s="17">
        <f>'[54]Д8.1_ТЕ_Катег'!$D$39</f>
        <v>0</v>
      </c>
      <c r="E25" s="17">
        <f t="shared" si="16"/>
        <v>0</v>
      </c>
      <c r="F25" s="17">
        <f>'[54]Д8.1_ТЕ_Катег'!J39</f>
        <v>0</v>
      </c>
      <c r="G25" s="17">
        <f t="shared" si="17"/>
        <v>0</v>
      </c>
      <c r="H25" s="17">
        <f>'[54]Д8.1_ТЕ_Катег'!$G$39</f>
        <v>0</v>
      </c>
      <c r="I25" s="17">
        <f t="shared" si="18"/>
        <v>0</v>
      </c>
      <c r="J25" s="17">
        <f>'[54]Д8.1_ТЕ_Катег'!I39</f>
        <v>0</v>
      </c>
      <c r="K25" s="17">
        <f t="shared" si="18"/>
        <v>0</v>
      </c>
      <c r="L25" s="17">
        <f>'[54]Д8.1_ТЕ_Катег'!J39</f>
        <v>0</v>
      </c>
      <c r="M25" s="17">
        <f t="shared" si="19"/>
        <v>0</v>
      </c>
    </row>
    <row r="26" spans="1:20" ht="21" x14ac:dyDescent="0.25">
      <c r="A26" s="11">
        <v>4</v>
      </c>
      <c r="B26" s="19" t="s">
        <v>37</v>
      </c>
      <c r="C26" s="13" t="s">
        <v>16</v>
      </c>
      <c r="D26" s="14">
        <f>D27+D28+D29+D30</f>
        <v>496854.26455371303</v>
      </c>
      <c r="E26" s="20">
        <f>E11+E16+E21</f>
        <v>1776.72</v>
      </c>
      <c r="F26" s="14">
        <f t="shared" ref="F26" si="20">F27+F28+F29+F30</f>
        <v>434009.95942041575</v>
      </c>
      <c r="G26" s="14">
        <f>G11+G16+G21</f>
        <v>1733.8600000000001</v>
      </c>
      <c r="H26" s="14">
        <f t="shared" ref="H26:L26" si="21">H27+H28+H29+H30</f>
        <v>433265.42395111918</v>
      </c>
      <c r="I26" s="14">
        <f>I11+I16+I21</f>
        <v>1751.22</v>
      </c>
      <c r="J26" s="14">
        <f t="shared" ref="J26" si="22">J27+J28+J29+J30</f>
        <v>470727.62641924166</v>
      </c>
      <c r="K26" s="14">
        <f>K11+K16+K21</f>
        <v>1794.3700000000001</v>
      </c>
      <c r="L26" s="14">
        <f t="shared" si="21"/>
        <v>460264.80403884716</v>
      </c>
      <c r="M26" s="14">
        <f>M11+M16+M21</f>
        <v>1851.89</v>
      </c>
      <c r="N26" s="6">
        <f>G26*1.2</f>
        <v>2080.6320000000001</v>
      </c>
      <c r="P26" s="6">
        <f t="shared" ref="P26:R26" si="23">I26*1.2</f>
        <v>2101.4639999999999</v>
      </c>
      <c r="R26" s="6">
        <f t="shared" si="23"/>
        <v>2153.2440000000001</v>
      </c>
      <c r="T26" s="6">
        <f t="shared" ref="T26" si="24">M26*1.2</f>
        <v>2222.268</v>
      </c>
    </row>
    <row r="27" spans="1:20" ht="22.5" x14ac:dyDescent="0.25">
      <c r="A27" s="15" t="s">
        <v>38</v>
      </c>
      <c r="B27" s="16" t="s">
        <v>39</v>
      </c>
      <c r="C27" s="10" t="s">
        <v>16</v>
      </c>
      <c r="D27" s="17">
        <f>D12+D17+D22</f>
        <v>461095.31042684498</v>
      </c>
      <c r="E27" s="17">
        <f t="shared" ref="E27:K30" si="25">E12+E17+E22</f>
        <v>1644.6484063537923</v>
      </c>
      <c r="F27" s="17">
        <f t="shared" si="25"/>
        <v>406726.80972031155</v>
      </c>
      <c r="G27" s="17">
        <f t="shared" si="25"/>
        <v>1636.7496885750227</v>
      </c>
      <c r="H27" s="17">
        <f t="shared" si="25"/>
        <v>405999.72889605054</v>
      </c>
      <c r="I27" s="17">
        <f t="shared" si="25"/>
        <v>1636.7496885750227</v>
      </c>
      <c r="J27" s="17">
        <f t="shared" si="25"/>
        <v>436177.26551463024</v>
      </c>
      <c r="K27" s="17">
        <f>K12+K17+K22</f>
        <v>1648.976392909284</v>
      </c>
      <c r="L27" s="17">
        <f t="shared" ref="L27:M30" si="26">L12+L17+L22</f>
        <v>429609.94473420363</v>
      </c>
      <c r="M27" s="17">
        <f t="shared" si="26"/>
        <v>1633.4355100258213</v>
      </c>
    </row>
    <row r="28" spans="1:20" ht="16.149999999999999" customHeight="1" x14ac:dyDescent="0.25">
      <c r="A28" s="15" t="s">
        <v>40</v>
      </c>
      <c r="B28" s="16" t="s">
        <v>20</v>
      </c>
      <c r="C28" s="10" t="s">
        <v>16</v>
      </c>
      <c r="D28" s="17">
        <f t="shared" ref="D28:E29" si="27">D13+D18+D23</f>
        <v>0</v>
      </c>
      <c r="E28" s="17">
        <f t="shared" si="27"/>
        <v>0</v>
      </c>
      <c r="F28" s="17">
        <f t="shared" si="25"/>
        <v>0</v>
      </c>
      <c r="G28" s="17">
        <f t="shared" si="25"/>
        <v>0</v>
      </c>
      <c r="H28" s="17">
        <f t="shared" si="25"/>
        <v>0</v>
      </c>
      <c r="I28" s="17">
        <f t="shared" si="25"/>
        <v>0</v>
      </c>
      <c r="J28" s="17">
        <f t="shared" si="25"/>
        <v>0</v>
      </c>
      <c r="K28" s="17">
        <f t="shared" si="25"/>
        <v>0</v>
      </c>
      <c r="L28" s="17">
        <f t="shared" si="26"/>
        <v>0</v>
      </c>
      <c r="M28" s="17">
        <f t="shared" si="26"/>
        <v>0</v>
      </c>
      <c r="N28" s="21"/>
    </row>
    <row r="29" spans="1:20" ht="22.5" x14ac:dyDescent="0.25">
      <c r="A29" s="15" t="s">
        <v>41</v>
      </c>
      <c r="B29" s="16" t="s">
        <v>22</v>
      </c>
      <c r="C29" s="10" t="s">
        <v>16</v>
      </c>
      <c r="D29" s="17">
        <f>D14+D19+D24</f>
        <v>35758.954126868026</v>
      </c>
      <c r="E29" s="17">
        <f t="shared" si="27"/>
        <v>132.06831876939219</v>
      </c>
      <c r="F29" s="17">
        <f t="shared" si="25"/>
        <v>27283.149700104223</v>
      </c>
      <c r="G29" s="17">
        <f t="shared" si="25"/>
        <v>97.104709172652534</v>
      </c>
      <c r="H29" s="17">
        <f t="shared" si="25"/>
        <v>27265.695055068642</v>
      </c>
      <c r="I29" s="17">
        <f t="shared" si="25"/>
        <v>114.4661447777907</v>
      </c>
      <c r="J29" s="17">
        <f t="shared" si="25"/>
        <v>34550.360904611429</v>
      </c>
      <c r="K29" s="17">
        <f t="shared" si="25"/>
        <v>145.39894330663623</v>
      </c>
      <c r="L29" s="17">
        <f t="shared" si="26"/>
        <v>30654.859304643505</v>
      </c>
      <c r="M29" s="17">
        <f t="shared" si="26"/>
        <v>218.45815209012417</v>
      </c>
    </row>
    <row r="30" spans="1:20" ht="22.5" x14ac:dyDescent="0.25">
      <c r="A30" s="15" t="s">
        <v>42</v>
      </c>
      <c r="B30" s="16" t="s">
        <v>24</v>
      </c>
      <c r="C30" s="10" t="s">
        <v>16</v>
      </c>
      <c r="D30" s="17">
        <f t="shared" ref="D30:E30" si="28">D15+D20+D25</f>
        <v>0</v>
      </c>
      <c r="E30" s="17">
        <f t="shared" si="28"/>
        <v>0</v>
      </c>
      <c r="F30" s="17">
        <f t="shared" si="25"/>
        <v>0</v>
      </c>
      <c r="G30" s="17">
        <f t="shared" si="25"/>
        <v>0</v>
      </c>
      <c r="H30" s="17">
        <f t="shared" si="25"/>
        <v>0</v>
      </c>
      <c r="I30" s="17">
        <f t="shared" si="25"/>
        <v>0</v>
      </c>
      <c r="J30" s="17">
        <f t="shared" si="25"/>
        <v>0</v>
      </c>
      <c r="K30" s="17">
        <f t="shared" si="25"/>
        <v>0</v>
      </c>
      <c r="L30" s="17">
        <f t="shared" si="26"/>
        <v>0</v>
      </c>
      <c r="M30" s="17">
        <f t="shared" si="26"/>
        <v>0</v>
      </c>
      <c r="N30" s="6">
        <f>E26*1.2</f>
        <v>2132.0639999999999</v>
      </c>
    </row>
    <row r="31" spans="1:20" ht="66.75" customHeight="1" x14ac:dyDescent="0.25">
      <c r="A31" s="11">
        <v>5</v>
      </c>
      <c r="B31" s="22" t="s">
        <v>43</v>
      </c>
      <c r="C31" s="23" t="s">
        <v>44</v>
      </c>
      <c r="D31" s="14">
        <f>F31</f>
        <v>302815.59257739113</v>
      </c>
      <c r="E31" s="14" t="s">
        <v>45</v>
      </c>
      <c r="F31" s="14">
        <f>[54]Д4!$L$65</f>
        <v>302815.59257739113</v>
      </c>
      <c r="G31" s="14" t="s">
        <v>45</v>
      </c>
      <c r="H31" s="14">
        <f>[54]Д4!$L$65</f>
        <v>302815.59257739113</v>
      </c>
      <c r="I31" s="14" t="s">
        <v>45</v>
      </c>
      <c r="J31" s="14">
        <f>[54]Д4!$L$65</f>
        <v>302815.59257739113</v>
      </c>
      <c r="K31" s="14" t="s">
        <v>45</v>
      </c>
      <c r="L31" s="14">
        <f>[54]Д4!$L$65</f>
        <v>302815.59257739113</v>
      </c>
      <c r="M31" s="14" t="s">
        <v>45</v>
      </c>
    </row>
    <row r="32" spans="1:20" s="24" customFormat="1" ht="28.15" customHeight="1" x14ac:dyDescent="0.25">
      <c r="A32" s="11" t="s">
        <v>46</v>
      </c>
      <c r="B32" s="12" t="s">
        <v>47</v>
      </c>
      <c r="C32" s="23" t="s">
        <v>44</v>
      </c>
      <c r="D32" s="14">
        <f>F32+J32</f>
        <v>206418.63225748547</v>
      </c>
      <c r="E32" s="14" t="s">
        <v>45</v>
      </c>
      <c r="F32" s="14">
        <f>[54]Д6_ЦТП_ТЕ!K51</f>
        <v>65891.521851712125</v>
      </c>
      <c r="G32" s="14" t="s">
        <v>45</v>
      </c>
      <c r="H32" s="14">
        <f>F32</f>
        <v>65891.521851712125</v>
      </c>
      <c r="I32" s="14" t="s">
        <v>45</v>
      </c>
      <c r="J32" s="14">
        <f>[54]Д6_ТЕ!$K$51</f>
        <v>140527.11040577336</v>
      </c>
      <c r="K32" s="14" t="s">
        <v>45</v>
      </c>
      <c r="L32" s="14">
        <f>J32</f>
        <v>140527.11040577336</v>
      </c>
      <c r="M32" s="14" t="s">
        <v>45</v>
      </c>
    </row>
    <row r="33" spans="1:13" ht="30" customHeight="1" x14ac:dyDescent="0.25">
      <c r="A33" s="25" t="s">
        <v>48</v>
      </c>
      <c r="B33" s="12" t="s">
        <v>49</v>
      </c>
      <c r="C33" s="23"/>
      <c r="D33" s="14">
        <f>F33+H33+J33+L33</f>
        <v>206418.63225748547</v>
      </c>
      <c r="E33" s="14" t="s">
        <v>45</v>
      </c>
      <c r="F33" s="14">
        <f>'[54]Д8.1_ТЕ_Катег'!$F$42</f>
        <v>64854.009018377263</v>
      </c>
      <c r="G33" s="14" t="s">
        <v>45</v>
      </c>
      <c r="H33" s="14">
        <f>'[54]Д8.1_ТЕ_Катег'!$G$42</f>
        <v>1037.5128333348669</v>
      </c>
      <c r="I33" s="14" t="s">
        <v>45</v>
      </c>
      <c r="J33" s="14">
        <f>'[54]Д8.1_ТЕ_Катег'!I42</f>
        <v>134881.2979988523</v>
      </c>
      <c r="K33" s="14" t="s">
        <v>45</v>
      </c>
      <c r="L33" s="14">
        <f>'[54]Д8.1_ТЕ_Катег'!J42</f>
        <v>5645.8124069210535</v>
      </c>
      <c r="M33" s="14" t="s">
        <v>45</v>
      </c>
    </row>
    <row r="34" spans="1:13" x14ac:dyDescent="0.25">
      <c r="A34" s="11" t="s">
        <v>50</v>
      </c>
      <c r="B34" s="12" t="s">
        <v>51</v>
      </c>
      <c r="C34" s="23" t="s">
        <v>52</v>
      </c>
      <c r="D34" s="14">
        <f>D29/D27*100</f>
        <v>7.7552196516085274</v>
      </c>
      <c r="E34" s="14" t="s">
        <v>45</v>
      </c>
      <c r="F34" s="14">
        <f>F29/F27*100</f>
        <v>6.7079791762106034</v>
      </c>
      <c r="G34" s="14" t="s">
        <v>45</v>
      </c>
      <c r="H34" s="14">
        <f>H29/H27*100</f>
        <v>6.7156929215707848</v>
      </c>
      <c r="I34" s="14" t="s">
        <v>45</v>
      </c>
      <c r="J34" s="14">
        <f>J29/J27*100</f>
        <v>7.9211741730387235</v>
      </c>
      <c r="K34" s="14" t="s">
        <v>45</v>
      </c>
      <c r="L34" s="14">
        <f>L29/L27*100</f>
        <v>7.1355097060449637</v>
      </c>
      <c r="M34" s="14" t="s">
        <v>45</v>
      </c>
    </row>
    <row r="35" spans="1:13" ht="26.25" customHeight="1" x14ac:dyDescent="0.25">
      <c r="A35" s="25" t="s">
        <v>53</v>
      </c>
      <c r="B35" s="22" t="s">
        <v>54</v>
      </c>
      <c r="C35" s="13" t="s">
        <v>16</v>
      </c>
      <c r="D35" s="14">
        <f>SUM(D36:D39)</f>
        <v>98082.560766930648</v>
      </c>
      <c r="E35" s="14">
        <f t="shared" ref="E35:G35" si="29">E36+E37+E38+E39</f>
        <v>277.79114886389846</v>
      </c>
      <c r="F35" s="14">
        <f t="shared" si="29"/>
        <v>62741.391715440288</v>
      </c>
      <c r="G35" s="14">
        <f t="shared" si="29"/>
        <v>286.37895012601535</v>
      </c>
      <c r="H35" s="14" t="s">
        <v>45</v>
      </c>
      <c r="I35" s="14" t="s">
        <v>45</v>
      </c>
      <c r="J35" s="20">
        <f>J36+J37+J38+J39</f>
        <v>35341.16905149036</v>
      </c>
      <c r="K35" s="20">
        <f>K36+K37+K38+K39</f>
        <v>263.74987862849952</v>
      </c>
      <c r="L35" s="20" t="s">
        <v>45</v>
      </c>
      <c r="M35" s="20" t="s">
        <v>45</v>
      </c>
    </row>
    <row r="36" spans="1:13" ht="25.5" x14ac:dyDescent="0.25">
      <c r="A36" s="15" t="s">
        <v>55</v>
      </c>
      <c r="B36" s="16" t="s">
        <v>27</v>
      </c>
      <c r="C36" s="10" t="s">
        <v>16</v>
      </c>
      <c r="D36" s="17">
        <f>J36+F36</f>
        <v>91316.012106738155</v>
      </c>
      <c r="E36" s="17">
        <f>D36/$D$40*1000</f>
        <v>258.62681107071046</v>
      </c>
      <c r="F36" s="17">
        <f>[54]Д7_ЦТП!K35</f>
        <v>60635.919279117297</v>
      </c>
      <c r="G36" s="17">
        <f>F36/F$40*1000</f>
        <v>276.76865986391624</v>
      </c>
      <c r="H36" s="14" t="s">
        <v>45</v>
      </c>
      <c r="I36" s="14" t="s">
        <v>45</v>
      </c>
      <c r="J36" s="26">
        <f>[54]Д7!K35</f>
        <v>30680.092827620861</v>
      </c>
      <c r="K36" s="26">
        <f>J36/J$40*1000</f>
        <v>228.96443374033944</v>
      </c>
      <c r="L36" s="20" t="s">
        <v>45</v>
      </c>
      <c r="M36" s="20" t="s">
        <v>45</v>
      </c>
    </row>
    <row r="37" spans="1:13" ht="22.5" x14ac:dyDescent="0.25">
      <c r="A37" s="15" t="s">
        <v>56</v>
      </c>
      <c r="B37" s="16" t="s">
        <v>20</v>
      </c>
      <c r="C37" s="10" t="s">
        <v>16</v>
      </c>
      <c r="D37" s="17">
        <f>J37+F37</f>
        <v>0</v>
      </c>
      <c r="E37" s="17">
        <f t="shared" ref="E37:E39" si="30">D37/$D$40*1000</f>
        <v>0</v>
      </c>
      <c r="F37" s="17">
        <f>[54]Д7_ЦТП!K36</f>
        <v>0</v>
      </c>
      <c r="G37" s="17">
        <f>F37/F$40*1000</f>
        <v>0</v>
      </c>
      <c r="H37" s="14" t="s">
        <v>45</v>
      </c>
      <c r="I37" s="14" t="s">
        <v>45</v>
      </c>
      <c r="J37" s="26">
        <f>[54]Д7!K36</f>
        <v>0</v>
      </c>
      <c r="K37" s="26">
        <f>J37/J$40*1000</f>
        <v>0</v>
      </c>
      <c r="L37" s="20" t="s">
        <v>45</v>
      </c>
      <c r="M37" s="20" t="s">
        <v>45</v>
      </c>
    </row>
    <row r="38" spans="1:13" ht="22.5" x14ac:dyDescent="0.25">
      <c r="A38" s="15" t="s">
        <v>57</v>
      </c>
      <c r="B38" s="16" t="s">
        <v>22</v>
      </c>
      <c r="C38" s="10" t="s">
        <v>16</v>
      </c>
      <c r="D38" s="17">
        <f>J38+F38</f>
        <v>6766.5486601924913</v>
      </c>
      <c r="E38" s="17">
        <f t="shared" si="30"/>
        <v>19.164337793187972</v>
      </c>
      <c r="F38" s="17">
        <f>[54]Д7_ЦТП!K38</f>
        <v>2105.4724363229911</v>
      </c>
      <c r="G38" s="17">
        <f>F38/F$40*1000</f>
        <v>9.6102902620991149</v>
      </c>
      <c r="H38" s="14" t="s">
        <v>45</v>
      </c>
      <c r="I38" s="14" t="s">
        <v>45</v>
      </c>
      <c r="J38" s="26">
        <f>[54]Д7!K38</f>
        <v>4661.0762238695006</v>
      </c>
      <c r="K38" s="26">
        <f>J38/J$40*1000</f>
        <v>34.78544488816005</v>
      </c>
      <c r="L38" s="20" t="s">
        <v>45</v>
      </c>
      <c r="M38" s="20" t="s">
        <v>45</v>
      </c>
    </row>
    <row r="39" spans="1:13" ht="22.5" x14ac:dyDescent="0.25">
      <c r="A39" s="15" t="s">
        <v>58</v>
      </c>
      <c r="B39" s="16" t="s">
        <v>24</v>
      </c>
      <c r="C39" s="10" t="s">
        <v>16</v>
      </c>
      <c r="D39" s="17">
        <f>J39+F39</f>
        <v>0</v>
      </c>
      <c r="E39" s="17">
        <f t="shared" si="30"/>
        <v>0</v>
      </c>
      <c r="F39" s="17">
        <f>[54]Д7_ЦТП!K37</f>
        <v>0</v>
      </c>
      <c r="G39" s="17">
        <f>F39/F$40*1000</f>
        <v>0</v>
      </c>
      <c r="H39" s="14" t="s">
        <v>45</v>
      </c>
      <c r="I39" s="14" t="s">
        <v>45</v>
      </c>
      <c r="J39" s="26">
        <f>[54]Д7!K37</f>
        <v>0</v>
      </c>
      <c r="K39" s="26">
        <f>J39/J$40*1000</f>
        <v>0</v>
      </c>
      <c r="L39" s="20" t="s">
        <v>45</v>
      </c>
      <c r="M39" s="20" t="s">
        <v>45</v>
      </c>
    </row>
    <row r="40" spans="1:13" ht="25.5" x14ac:dyDescent="0.25">
      <c r="A40" s="25" t="s">
        <v>59</v>
      </c>
      <c r="B40" s="22" t="s">
        <v>60</v>
      </c>
      <c r="C40" s="23" t="s">
        <v>44</v>
      </c>
      <c r="D40" s="14">
        <f>J40+F40</f>
        <v>353080.22292310477</v>
      </c>
      <c r="E40" s="14" t="s">
        <v>45</v>
      </c>
      <c r="F40" s="14">
        <f>[54]Д7_ЦТП!K43</f>
        <v>219085.2075120472</v>
      </c>
      <c r="G40" s="14" t="s">
        <v>45</v>
      </c>
      <c r="H40" s="14" t="s">
        <v>45</v>
      </c>
      <c r="I40" s="14" t="s">
        <v>45</v>
      </c>
      <c r="J40" s="20">
        <f>[54]Д7!K43</f>
        <v>133995.0154110576</v>
      </c>
      <c r="K40" s="20" t="s">
        <v>45</v>
      </c>
      <c r="L40" s="20" t="s">
        <v>45</v>
      </c>
      <c r="M40" s="20" t="s">
        <v>45</v>
      </c>
    </row>
    <row r="41" spans="1:13" ht="20.25" customHeight="1" x14ac:dyDescent="0.25">
      <c r="A41" s="27"/>
      <c r="B41" s="28"/>
      <c r="C41" s="3"/>
      <c r="D41" s="3"/>
      <c r="E41" s="3"/>
      <c r="F41" s="3"/>
      <c r="G41" s="3"/>
      <c r="H41" s="3"/>
      <c r="I41" s="3"/>
      <c r="J41" s="3"/>
      <c r="K41" s="3"/>
    </row>
    <row r="42" spans="1:13" s="32" customFormat="1" ht="17.25" customHeight="1" x14ac:dyDescent="0.3">
      <c r="A42" s="29"/>
      <c r="B42" s="30" t="s">
        <v>61</v>
      </c>
      <c r="C42" s="488" t="s">
        <v>62</v>
      </c>
      <c r="D42" s="488"/>
      <c r="E42" s="488"/>
      <c r="F42" s="489" t="s">
        <v>63</v>
      </c>
      <c r="G42" s="489"/>
      <c r="H42" s="489"/>
      <c r="I42" s="31"/>
      <c r="J42" s="31"/>
      <c r="K42" s="31"/>
    </row>
    <row r="43" spans="1:13" ht="15" customHeight="1" x14ac:dyDescent="0.25">
      <c r="A43" s="33"/>
      <c r="B43" s="34"/>
      <c r="C43" s="482" t="s">
        <v>64</v>
      </c>
      <c r="D43" s="482"/>
      <c r="E43" s="482"/>
      <c r="F43" s="482"/>
      <c r="G43" s="482"/>
      <c r="H43" s="482"/>
      <c r="I43" s="35"/>
      <c r="J43" s="35"/>
      <c r="K43" s="35"/>
    </row>
    <row r="47" spans="1:13" x14ac:dyDescent="0.25">
      <c r="B47" s="36"/>
      <c r="C47" s="37"/>
      <c r="D47" s="38"/>
      <c r="E47" s="38"/>
      <c r="F47" s="38"/>
      <c r="G47" s="38"/>
      <c r="H47" s="38"/>
      <c r="I47" s="38"/>
      <c r="J47" s="38"/>
      <c r="K47" s="38"/>
      <c r="L47" s="39"/>
      <c r="M47" s="39"/>
    </row>
    <row r="48" spans="1:13" x14ac:dyDescent="0.25">
      <c r="B48" s="39"/>
      <c r="C48" s="37"/>
      <c r="D48" s="39"/>
      <c r="E48" s="39"/>
      <c r="F48" s="39"/>
      <c r="G48" s="40"/>
      <c r="H48" s="39"/>
      <c r="I48" s="40"/>
      <c r="J48" s="40"/>
      <c r="K48" s="40"/>
      <c r="L48" s="39"/>
      <c r="M48" s="39"/>
    </row>
    <row r="49" spans="2:13" x14ac:dyDescent="0.25">
      <c r="B49" s="39"/>
      <c r="C49" s="37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x14ac:dyDescent="0.25">
      <c r="B50" s="39"/>
      <c r="C50" s="37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x14ac:dyDescent="0.25"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9"/>
      <c r="M51" s="39"/>
    </row>
    <row r="52" spans="2:13" x14ac:dyDescent="0.25">
      <c r="B52" s="39"/>
      <c r="C52" s="37"/>
      <c r="D52" s="39"/>
      <c r="E52" s="39"/>
      <c r="F52" s="39"/>
      <c r="G52" s="40"/>
      <c r="H52" s="39"/>
      <c r="I52" s="40"/>
      <c r="J52" s="40"/>
      <c r="K52" s="40"/>
      <c r="L52" s="39"/>
      <c r="M52" s="39"/>
    </row>
  </sheetData>
  <mergeCells count="20">
    <mergeCell ref="A6:A9"/>
    <mergeCell ref="B6:B9"/>
    <mergeCell ref="C6:C9"/>
    <mergeCell ref="D6:E8"/>
    <mergeCell ref="F6:M6"/>
    <mergeCell ref="G1:I1"/>
    <mergeCell ref="J1:M1"/>
    <mergeCell ref="B2:M2"/>
    <mergeCell ref="B3:M3"/>
    <mergeCell ref="B4:M4"/>
    <mergeCell ref="J7:M7"/>
    <mergeCell ref="F8:G8"/>
    <mergeCell ref="H8:I8"/>
    <mergeCell ref="J8:K8"/>
    <mergeCell ref="L8:M8"/>
    <mergeCell ref="C42:E42"/>
    <mergeCell ref="F42:H42"/>
    <mergeCell ref="C43:E43"/>
    <mergeCell ref="F43:H43"/>
    <mergeCell ref="F7:I7"/>
  </mergeCells>
  <conditionalFormatting sqref="B1">
    <cfRule type="containsText" dxfId="12" priority="13" operator="containsText" text="Для корек">
      <formula>NOT(ISERROR(SEARCH("Для корек",B1)))</formula>
    </cfRule>
  </conditionalFormatting>
  <conditionalFormatting sqref="D31:D34 D35:G40 J35:M40 F34:K34 F32:I32 F16:I20 F11:K15 D11:E30 F21:K31 F33:J33 D47:K47 D51:K51">
    <cfRule type="expression" dxfId="11" priority="12">
      <formula>D11="ПОМИЛКА"</formula>
    </cfRule>
  </conditionalFormatting>
  <conditionalFormatting sqref="L11:M11 M17:M20 L21:M30 L16:M16 M12:M15 L32:M33 M31">
    <cfRule type="expression" dxfId="10" priority="11">
      <formula>L11="ПОМИЛКА"</formula>
    </cfRule>
  </conditionalFormatting>
  <conditionalFormatting sqref="L34:M34">
    <cfRule type="expression" dxfId="9" priority="9">
      <formula>L34="ПОМИЛКА"</formula>
    </cfRule>
  </conditionalFormatting>
  <conditionalFormatting sqref="L17:L20">
    <cfRule type="expression" dxfId="8" priority="10">
      <formula>L17="ПОМИЛКА"</formula>
    </cfRule>
  </conditionalFormatting>
  <conditionalFormatting sqref="H35:M40">
    <cfRule type="expression" dxfId="7" priority="8">
      <formula>H35="ПОМИЛКА"</formula>
    </cfRule>
  </conditionalFormatting>
  <conditionalFormatting sqref="J16:K16 K17:K20">
    <cfRule type="expression" dxfId="6" priority="7">
      <formula>J16="ПОМИЛКА"</formula>
    </cfRule>
  </conditionalFormatting>
  <conditionalFormatting sqref="J17:J20">
    <cfRule type="expression" dxfId="5" priority="6">
      <formula>J17="ПОМИЛКА"</formula>
    </cfRule>
  </conditionalFormatting>
  <conditionalFormatting sqref="K32:K33">
    <cfRule type="expression" dxfId="4" priority="5">
      <formula>K32="ПОМИЛКА"</formula>
    </cfRule>
  </conditionalFormatting>
  <conditionalFormatting sqref="E31:E34">
    <cfRule type="expression" dxfId="3" priority="4">
      <formula>E31="ПОМИЛКА"</formula>
    </cfRule>
  </conditionalFormatting>
  <conditionalFormatting sqref="L12:L15">
    <cfRule type="expression" dxfId="2" priority="3">
      <formula>L12="ПОМИЛКА"</formula>
    </cfRule>
  </conditionalFormatting>
  <conditionalFormatting sqref="L31">
    <cfRule type="expression" dxfId="1" priority="2">
      <formula>L31="ПОМИЛКА"</formula>
    </cfRule>
  </conditionalFormatting>
  <conditionalFormatting sqref="J32">
    <cfRule type="expression" dxfId="0" priority="1">
      <formula>J32="ПОМИЛКА"</formula>
    </cfRule>
  </conditionalFormatting>
  <printOptions horizontalCentered="1"/>
  <pageMargins left="0.55118110236220474" right="0.19685039370078741" top="0.15748031496062992" bottom="0" header="0.31496062992125984" footer="0.31496062992125984"/>
  <pageSetup paperSize="9" scale="54" orientation="landscape" blackAndWhite="1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</sheetPr>
  <dimension ref="A1:M62"/>
  <sheetViews>
    <sheetView view="pageBreakPreview" zoomScaleNormal="100" zoomScaleSheetLayoutView="100" workbookViewId="0">
      <selection activeCell="G17" sqref="G17"/>
    </sheetView>
  </sheetViews>
  <sheetFormatPr defaultColWidth="9.140625" defaultRowHeight="15" x14ac:dyDescent="0.25"/>
  <cols>
    <col min="1" max="1" width="7.28515625" style="288" customWidth="1"/>
    <col min="2" max="2" width="42.85546875" style="288" customWidth="1"/>
    <col min="3" max="3" width="9.5703125" style="318" hidden="1" customWidth="1"/>
    <col min="4" max="4" width="13" style="288" customWidth="1"/>
    <col min="5" max="5" width="9.7109375" style="288" customWidth="1"/>
    <col min="6" max="6" width="14.5703125" style="288" customWidth="1"/>
    <col min="7" max="7" width="9.7109375" style="288" customWidth="1"/>
    <col min="8" max="8" width="12.42578125" style="288" customWidth="1"/>
    <col min="9" max="9" width="9.7109375" style="288" customWidth="1"/>
    <col min="10" max="11" width="13.140625" style="288" customWidth="1"/>
    <col min="12" max="12" width="13.42578125" style="288" customWidth="1"/>
    <col min="13" max="13" width="9.7109375" style="288" customWidth="1"/>
    <col min="14" max="16384" width="9.140625" style="288"/>
  </cols>
  <sheetData>
    <row r="1" spans="1:13" ht="50.25" customHeight="1" x14ac:dyDescent="0.25">
      <c r="A1" s="283"/>
      <c r="B1" s="284"/>
      <c r="C1" s="285"/>
      <c r="D1" s="286"/>
      <c r="E1" s="286"/>
      <c r="F1" s="287"/>
      <c r="G1" s="375" t="s">
        <v>306</v>
      </c>
      <c r="H1" s="375"/>
      <c r="I1" s="375"/>
      <c r="J1" s="375"/>
      <c r="K1" s="375"/>
      <c r="L1" s="375"/>
      <c r="M1" s="375"/>
    </row>
    <row r="2" spans="1:13" ht="19.5" customHeight="1" x14ac:dyDescent="0.25">
      <c r="A2" s="283"/>
      <c r="B2" s="376" t="s">
        <v>307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x14ac:dyDescent="0.25">
      <c r="A3" s="283"/>
      <c r="B3" s="377" t="str">
        <f>'[54]1_Елементи витрат'!A3</f>
        <v>КПТМ "Черкаситеплокомуненерго"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2.75" customHeight="1" x14ac:dyDescent="0.25">
      <c r="A4" s="283"/>
      <c r="B4" s="378" t="s">
        <v>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 x14ac:dyDescent="0.25">
      <c r="A5" s="283"/>
      <c r="B5" s="285"/>
      <c r="C5" s="285"/>
      <c r="D5" s="285"/>
      <c r="E5" s="285"/>
      <c r="F5" s="289"/>
      <c r="G5" s="289"/>
      <c r="H5" s="289"/>
      <c r="M5" s="290" t="s">
        <v>3</v>
      </c>
    </row>
    <row r="6" spans="1:13" ht="15.75" x14ac:dyDescent="0.25">
      <c r="A6" s="379" t="s">
        <v>308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1"/>
    </row>
    <row r="7" spans="1:13" ht="20.25" customHeight="1" x14ac:dyDescent="0.25">
      <c r="A7" s="362" t="s">
        <v>4</v>
      </c>
      <c r="B7" s="359" t="s">
        <v>5</v>
      </c>
      <c r="C7" s="362" t="s">
        <v>6</v>
      </c>
      <c r="D7" s="382" t="s">
        <v>7</v>
      </c>
      <c r="E7" s="383"/>
      <c r="F7" s="371" t="s">
        <v>8</v>
      </c>
      <c r="G7" s="371"/>
      <c r="H7" s="371"/>
      <c r="I7" s="371"/>
      <c r="J7" s="371"/>
      <c r="K7" s="371"/>
      <c r="L7" s="371"/>
      <c r="M7" s="371"/>
    </row>
    <row r="8" spans="1:13" ht="59.25" customHeight="1" x14ac:dyDescent="0.25">
      <c r="A8" s="363"/>
      <c r="B8" s="360"/>
      <c r="C8" s="363"/>
      <c r="D8" s="384"/>
      <c r="E8" s="385"/>
      <c r="F8" s="372" t="s">
        <v>9</v>
      </c>
      <c r="G8" s="373"/>
      <c r="H8" s="373"/>
      <c r="I8" s="374"/>
      <c r="J8" s="372" t="s">
        <v>10</v>
      </c>
      <c r="K8" s="373"/>
      <c r="L8" s="373"/>
      <c r="M8" s="374"/>
    </row>
    <row r="9" spans="1:13" ht="35.25" customHeight="1" x14ac:dyDescent="0.25">
      <c r="A9" s="363"/>
      <c r="B9" s="360"/>
      <c r="C9" s="363"/>
      <c r="D9" s="386"/>
      <c r="E9" s="387"/>
      <c r="F9" s="347" t="s">
        <v>11</v>
      </c>
      <c r="G9" s="348"/>
      <c r="H9" s="347" t="s">
        <v>12</v>
      </c>
      <c r="I9" s="348"/>
      <c r="J9" s="347" t="s">
        <v>11</v>
      </c>
      <c r="K9" s="348"/>
      <c r="L9" s="347" t="s">
        <v>12</v>
      </c>
      <c r="M9" s="348"/>
    </row>
    <row r="10" spans="1:13" ht="27" customHeight="1" x14ac:dyDescent="0.25">
      <c r="A10" s="364"/>
      <c r="B10" s="361"/>
      <c r="C10" s="364"/>
      <c r="D10" s="291" t="s">
        <v>13</v>
      </c>
      <c r="E10" s="61" t="s">
        <v>14</v>
      </c>
      <c r="F10" s="61" t="s">
        <v>13</v>
      </c>
      <c r="G10" s="61" t="s">
        <v>14</v>
      </c>
      <c r="H10" s="61" t="s">
        <v>13</v>
      </c>
      <c r="I10" s="61" t="s">
        <v>14</v>
      </c>
      <c r="J10" s="61" t="s">
        <v>13</v>
      </c>
      <c r="K10" s="61" t="s">
        <v>14</v>
      </c>
      <c r="L10" s="61" t="s">
        <v>13</v>
      </c>
      <c r="M10" s="61" t="s">
        <v>14</v>
      </c>
    </row>
    <row r="11" spans="1:13" ht="12.75" customHeight="1" x14ac:dyDescent="0.25">
      <c r="A11" s="61">
        <v>1</v>
      </c>
      <c r="B11" s="61">
        <v>2</v>
      </c>
      <c r="C11" s="61">
        <v>3</v>
      </c>
      <c r="D11" s="61">
        <v>3</v>
      </c>
      <c r="E11" s="61">
        <v>4</v>
      </c>
      <c r="F11" s="61">
        <v>5</v>
      </c>
      <c r="G11" s="61">
        <v>6</v>
      </c>
      <c r="H11" s="61">
        <v>7</v>
      </c>
      <c r="I11" s="61">
        <v>8</v>
      </c>
      <c r="J11" s="61">
        <v>9</v>
      </c>
      <c r="K11" s="61">
        <v>10</v>
      </c>
      <c r="L11" s="61">
        <v>11</v>
      </c>
      <c r="M11" s="61">
        <v>12</v>
      </c>
    </row>
    <row r="12" spans="1:13" ht="25.5" x14ac:dyDescent="0.25">
      <c r="A12" s="292">
        <v>1</v>
      </c>
      <c r="B12" s="293" t="s">
        <v>15</v>
      </c>
      <c r="C12" s="294" t="s">
        <v>16</v>
      </c>
      <c r="D12" s="295">
        <f>SUM(D13:D16)</f>
        <v>97407.457472000839</v>
      </c>
      <c r="E12" s="296">
        <f>G12</f>
        <v>3308.89</v>
      </c>
      <c r="F12" s="295">
        <f t="shared" ref="F12:H12" si="0">F13+F14+F15+F16</f>
        <v>97407.457472000839</v>
      </c>
      <c r="G12" s="296">
        <f>ROUND(G13+G14+G15+G16,2)</f>
        <v>3308.89</v>
      </c>
      <c r="H12" s="295">
        <f t="shared" si="0"/>
        <v>97407.457472000839</v>
      </c>
      <c r="I12" s="296">
        <f>ROUND(I13+I14+I15+I16,2)</f>
        <v>3308.89</v>
      </c>
      <c r="J12" s="295">
        <f t="shared" ref="J12" si="1">J13+J14+J15+J16</f>
        <v>97407.457472000839</v>
      </c>
      <c r="K12" s="296">
        <f>ROUND(K13+K14+K15+K16,2)</f>
        <v>3308.89</v>
      </c>
      <c r="L12" s="295">
        <f t="shared" ref="L12" si="2">L13+L14+L15+L16</f>
        <v>97407.457472000839</v>
      </c>
      <c r="M12" s="296">
        <f>ROUND(M13+M14+M15+M16,2)</f>
        <v>3308.89</v>
      </c>
    </row>
    <row r="13" spans="1:13" ht="25.5" x14ac:dyDescent="0.25">
      <c r="A13" s="297" t="s">
        <v>17</v>
      </c>
      <c r="B13" s="298" t="s">
        <v>18</v>
      </c>
      <c r="C13" s="61" t="s">
        <v>16</v>
      </c>
      <c r="D13" s="299">
        <f>F13</f>
        <v>91611.680296763123</v>
      </c>
      <c r="E13" s="299">
        <f>G13</f>
        <v>3112.0093136353335</v>
      </c>
      <c r="F13" s="300">
        <f>[54]Д4!$T$56</f>
        <v>91611.680296763123</v>
      </c>
      <c r="G13" s="299">
        <f>F13/F$32*1000</f>
        <v>3112.0093136353335</v>
      </c>
      <c r="H13" s="300">
        <f>[54]Д4!$T$56</f>
        <v>91611.680296763123</v>
      </c>
      <c r="I13" s="299">
        <f>H13/H$32*1000</f>
        <v>3112.0093136353335</v>
      </c>
      <c r="J13" s="300">
        <f>[54]Д4!$T$56</f>
        <v>91611.680296763123</v>
      </c>
      <c r="K13" s="299">
        <f>J13/J$32*1000</f>
        <v>3112.0093136353335</v>
      </c>
      <c r="L13" s="300">
        <f>[54]Д4!$T$56</f>
        <v>91611.680296763123</v>
      </c>
      <c r="M13" s="299">
        <f>L13/L$32*1000</f>
        <v>3112.0093136353335</v>
      </c>
    </row>
    <row r="14" spans="1:13" ht="22.5" x14ac:dyDescent="0.25">
      <c r="A14" s="297" t="s">
        <v>19</v>
      </c>
      <c r="B14" s="298" t="s">
        <v>20</v>
      </c>
      <c r="C14" s="61" t="s">
        <v>16</v>
      </c>
      <c r="D14" s="299">
        <f t="shared" ref="D14:E16" si="3">F14</f>
        <v>0</v>
      </c>
      <c r="E14" s="299">
        <f t="shared" si="3"/>
        <v>0</v>
      </c>
      <c r="F14" s="300">
        <f>[54]Д4!$T$57</f>
        <v>0</v>
      </c>
      <c r="G14" s="299">
        <f>F14/F$32*1000</f>
        <v>0</v>
      </c>
      <c r="H14" s="300">
        <f>[54]Д4!$T$57</f>
        <v>0</v>
      </c>
      <c r="I14" s="299">
        <f>H14/H$32*1000</f>
        <v>0</v>
      </c>
      <c r="J14" s="300">
        <f>[54]Д4!$T$57</f>
        <v>0</v>
      </c>
      <c r="K14" s="299">
        <f>J14/J$32*1000</f>
        <v>0</v>
      </c>
      <c r="L14" s="300">
        <f>[54]Д4!$T$57</f>
        <v>0</v>
      </c>
      <c r="M14" s="299">
        <f t="shared" ref="M14:M16" si="4">L14/L$32*1000</f>
        <v>0</v>
      </c>
    </row>
    <row r="15" spans="1:13" ht="22.5" x14ac:dyDescent="0.25">
      <c r="A15" s="297" t="s">
        <v>21</v>
      </c>
      <c r="B15" s="298" t="s">
        <v>22</v>
      </c>
      <c r="C15" s="61" t="s">
        <v>16</v>
      </c>
      <c r="D15" s="299">
        <f t="shared" si="3"/>
        <v>5795.7771752377103</v>
      </c>
      <c r="E15" s="299">
        <f t="shared" si="3"/>
        <v>196.88005383885653</v>
      </c>
      <c r="F15" s="300">
        <f>[54]Д4!$T$59</f>
        <v>5795.7771752377103</v>
      </c>
      <c r="G15" s="299">
        <f>F15/F$32*1000</f>
        <v>196.88005383885653</v>
      </c>
      <c r="H15" s="300">
        <f>[54]Д4!$T$59</f>
        <v>5795.7771752377103</v>
      </c>
      <c r="I15" s="299">
        <f>H15/H$32*1000</f>
        <v>196.88005383885653</v>
      </c>
      <c r="J15" s="300">
        <f>[54]Д4!$T$59</f>
        <v>5795.7771752377103</v>
      </c>
      <c r="K15" s="299">
        <f>J15/J$32*1000</f>
        <v>196.88005383885653</v>
      </c>
      <c r="L15" s="300">
        <f>[54]Д4!$T$59</f>
        <v>5795.7771752377103</v>
      </c>
      <c r="M15" s="299">
        <f t="shared" si="4"/>
        <v>196.88005383885653</v>
      </c>
    </row>
    <row r="16" spans="1:13" ht="22.5" x14ac:dyDescent="0.25">
      <c r="A16" s="297" t="s">
        <v>23</v>
      </c>
      <c r="B16" s="298" t="s">
        <v>24</v>
      </c>
      <c r="C16" s="61" t="s">
        <v>16</v>
      </c>
      <c r="D16" s="299">
        <f t="shared" si="3"/>
        <v>0</v>
      </c>
      <c r="E16" s="299">
        <f t="shared" si="3"/>
        <v>0</v>
      </c>
      <c r="F16" s="300">
        <f>[54]Д4!$T$58</f>
        <v>0</v>
      </c>
      <c r="G16" s="299">
        <f t="shared" ref="G16" si="5">F16/F$32*1000</f>
        <v>0</v>
      </c>
      <c r="H16" s="300">
        <f>[54]Д4!$T$58</f>
        <v>0</v>
      </c>
      <c r="I16" s="299">
        <f>H16/H$32*1000</f>
        <v>0</v>
      </c>
      <c r="J16" s="300">
        <f>[54]Д4!$T$58</f>
        <v>0</v>
      </c>
      <c r="K16" s="299">
        <f>J16/J$32*1000</f>
        <v>0</v>
      </c>
      <c r="L16" s="300">
        <f>[54]Д4!$T$58</f>
        <v>0</v>
      </c>
      <c r="M16" s="299">
        <f t="shared" si="4"/>
        <v>0</v>
      </c>
    </row>
    <row r="17" spans="1:13" ht="25.5" x14ac:dyDescent="0.25">
      <c r="A17" s="292">
        <v>2</v>
      </c>
      <c r="B17" s="293" t="s">
        <v>25</v>
      </c>
      <c r="C17" s="294" t="s">
        <v>16</v>
      </c>
      <c r="D17" s="295">
        <f>D18+D19+D20+D21</f>
        <v>1012.7068151011347</v>
      </c>
      <c r="E17" s="296">
        <f>ROUND(E18+E19+E20+E21,2)</f>
        <v>1181.92</v>
      </c>
      <c r="F17" s="295">
        <f>F18+F19+F20+F21</f>
        <v>26.756248920861577</v>
      </c>
      <c r="G17" s="296">
        <f>ROUND(G18+G19+G20+G21,2)</f>
        <v>565.98</v>
      </c>
      <c r="H17" s="295">
        <f>H18+H19+H20+H21</f>
        <v>26.756248920861577</v>
      </c>
      <c r="I17" s="296">
        <f>ROUND(I18+I19+I20+I21,2)</f>
        <v>565.98</v>
      </c>
      <c r="J17" s="295">
        <f t="shared" ref="J17:L17" si="6">J18+J19+J20+J21</f>
        <v>448.44300084852927</v>
      </c>
      <c r="K17" s="296">
        <f>ROUND(K18+K19+K20+K21,2)</f>
        <v>553.94000000000005</v>
      </c>
      <c r="L17" s="295">
        <f t="shared" si="6"/>
        <v>448.44300084852927</v>
      </c>
      <c r="M17" s="296">
        <f>ROUND(M18+M19+M20+M21,2)</f>
        <v>553.94000000000005</v>
      </c>
    </row>
    <row r="18" spans="1:13" ht="25.5" x14ac:dyDescent="0.25">
      <c r="A18" s="297" t="s">
        <v>26</v>
      </c>
      <c r="B18" s="298" t="s">
        <v>27</v>
      </c>
      <c r="C18" s="61" t="s">
        <v>16</v>
      </c>
      <c r="D18" s="299">
        <f>[54]Д6_ГВ!S40+[54]Д6_ЦТП_ГВ!S40</f>
        <v>455.44381230402342</v>
      </c>
      <c r="E18" s="299">
        <f>D18/$D$33*1000</f>
        <v>531.54607986256974</v>
      </c>
      <c r="F18" s="299">
        <f>[54]Д6_ЦТП_ГВ!$S$40</f>
        <v>26.359293897993169</v>
      </c>
      <c r="G18" s="299">
        <f>F18/F$33*1000</f>
        <v>557.58280544876914</v>
      </c>
      <c r="H18" s="299">
        <f>[54]Д6_ЦТП_ГВ!$S$40</f>
        <v>26.359293897993169</v>
      </c>
      <c r="I18" s="299">
        <f>H18/H$33*1000</f>
        <v>557.58280544876914</v>
      </c>
      <c r="J18" s="299">
        <f>[54]Д6_ГВ!$S$40</f>
        <v>429.08451840603027</v>
      </c>
      <c r="K18" s="299">
        <f>J18/J$33*1000</f>
        <v>530.02565552713975</v>
      </c>
      <c r="L18" s="299">
        <f>[54]Д6_ГВ!$S$40</f>
        <v>429.08451840603027</v>
      </c>
      <c r="M18" s="299">
        <f>L18/L$33*1000</f>
        <v>530.02565552713975</v>
      </c>
    </row>
    <row r="19" spans="1:13" ht="22.5" x14ac:dyDescent="0.25">
      <c r="A19" s="297" t="s">
        <v>28</v>
      </c>
      <c r="B19" s="298" t="s">
        <v>20</v>
      </c>
      <c r="C19" s="61" t="s">
        <v>16</v>
      </c>
      <c r="D19" s="299">
        <f>[54]Д6_ГВ!S41+[54]Д6_ЦТП_ГВ!S41</f>
        <v>0</v>
      </c>
      <c r="E19" s="299">
        <f t="shared" ref="E19:E21" si="7">D19/$D$33*1000</f>
        <v>0</v>
      </c>
      <c r="F19" s="299">
        <f>[54]Д6_ЦТП_ГВ!$S$41</f>
        <v>0</v>
      </c>
      <c r="G19" s="299">
        <f t="shared" ref="G19:G21" si="8">F19/F$33*1000</f>
        <v>0</v>
      </c>
      <c r="H19" s="299">
        <f>[54]Д6_ЦТП_ГВ!$S$41</f>
        <v>0</v>
      </c>
      <c r="I19" s="299">
        <f>H19/H$33*1000</f>
        <v>0</v>
      </c>
      <c r="J19" s="299">
        <f>[54]Д6_ГВ!$S$41</f>
        <v>0</v>
      </c>
      <c r="K19" s="299">
        <f t="shared" ref="K19:K21" si="9">J19/J$33*1000</f>
        <v>0</v>
      </c>
      <c r="L19" s="299">
        <f>[54]Д6_ГВ!$S$41</f>
        <v>0</v>
      </c>
      <c r="M19" s="299">
        <f t="shared" ref="M19:M21" si="10">L19/L$33*1000</f>
        <v>0</v>
      </c>
    </row>
    <row r="20" spans="1:13" ht="22.5" x14ac:dyDescent="0.25">
      <c r="A20" s="297" t="s">
        <v>29</v>
      </c>
      <c r="B20" s="298" t="s">
        <v>22</v>
      </c>
      <c r="C20" s="61" t="s">
        <v>16</v>
      </c>
      <c r="D20" s="299">
        <f>[54]Д6_ТЕ!S43+[54]Д6_ЦТП_ТЕ!S43</f>
        <v>557.2630027971112</v>
      </c>
      <c r="E20" s="299">
        <f t="shared" si="7"/>
        <v>650.37872200032939</v>
      </c>
      <c r="F20" s="299">
        <f>[54]Д6_ЦТП_ГВ!$S$43</f>
        <v>0.3969550228684085</v>
      </c>
      <c r="G20" s="299">
        <f t="shared" si="8"/>
        <v>8.3968597999811596</v>
      </c>
      <c r="H20" s="299">
        <f>[54]Д6_ЦТП_ГВ!$S$43</f>
        <v>0.3969550228684085</v>
      </c>
      <c r="I20" s="299">
        <f>H20/H$33*1000</f>
        <v>8.3968597999811596</v>
      </c>
      <c r="J20" s="299">
        <f>[54]Д6_ГВ!$S$43</f>
        <v>19.358482442498993</v>
      </c>
      <c r="K20" s="299">
        <f t="shared" si="9"/>
        <v>23.912520509273993</v>
      </c>
      <c r="L20" s="299">
        <f>[54]Д6_ГВ!$S$43</f>
        <v>19.358482442498993</v>
      </c>
      <c r="M20" s="299">
        <f t="shared" si="10"/>
        <v>23.912520509273993</v>
      </c>
    </row>
    <row r="21" spans="1:13" ht="22.5" x14ac:dyDescent="0.25">
      <c r="A21" s="297" t="s">
        <v>30</v>
      </c>
      <c r="B21" s="298" t="s">
        <v>24</v>
      </c>
      <c r="C21" s="61" t="s">
        <v>16</v>
      </c>
      <c r="D21" s="299">
        <f>[54]Д6_ГВ!S42+[54]Д6_ЦТП_ГВ!S42</f>
        <v>0</v>
      </c>
      <c r="E21" s="299">
        <f t="shared" si="7"/>
        <v>0</v>
      </c>
      <c r="F21" s="299">
        <f>[54]Д6_ЦТП_ГВ!$S$42</f>
        <v>0</v>
      </c>
      <c r="G21" s="299">
        <f t="shared" si="8"/>
        <v>0</v>
      </c>
      <c r="H21" s="299">
        <f>[54]Д6_ЦТП_ГВ!$S$42</f>
        <v>0</v>
      </c>
      <c r="I21" s="299">
        <f>H21/H$33*1000</f>
        <v>0</v>
      </c>
      <c r="J21" s="299">
        <f>[54]Д6_ГВ!$S$42</f>
        <v>0</v>
      </c>
      <c r="K21" s="299">
        <f t="shared" si="9"/>
        <v>0</v>
      </c>
      <c r="L21" s="299">
        <f>[54]Д6_ГВ!$S$42</f>
        <v>0</v>
      </c>
      <c r="M21" s="299">
        <f t="shared" si="10"/>
        <v>0</v>
      </c>
    </row>
    <row r="22" spans="1:13" ht="25.5" x14ac:dyDescent="0.25">
      <c r="A22" s="292">
        <v>3</v>
      </c>
      <c r="B22" s="293" t="s">
        <v>31</v>
      </c>
      <c r="C22" s="294" t="s">
        <v>16</v>
      </c>
      <c r="D22" s="295">
        <f>SUM(D23:D26)</f>
        <v>30.204468106994124</v>
      </c>
      <c r="E22" s="296">
        <f>ROUND(E23+E24+E25+E26,2)</f>
        <v>35.25</v>
      </c>
      <c r="F22" s="295">
        <f t="shared" ref="F22" si="11">F23+F24+F25+F26</f>
        <v>0.54230519557032919</v>
      </c>
      <c r="G22" s="296">
        <f>ROUND(G23+G24+G25+G26,2)</f>
        <v>11.95</v>
      </c>
      <c r="H22" s="295">
        <f>H23+H24+H25+H26</f>
        <v>5.5383002732961095E-2</v>
      </c>
      <c r="I22" s="296">
        <f>ROUND(I23+I24+I25+I26,2)</f>
        <v>29.31</v>
      </c>
      <c r="J22" s="295">
        <f t="shared" ref="J22:L22" si="12">J23+J24+J25+J26</f>
        <v>29.29374880428562</v>
      </c>
      <c r="K22" s="296">
        <f>ROUND(K23+K24+K25+K26,2)</f>
        <v>36.28</v>
      </c>
      <c r="L22" s="295">
        <f t="shared" si="12"/>
        <v>0.31303110440521364</v>
      </c>
      <c r="M22" s="296">
        <f>ROUND(M23+M24+M25+M26,2)</f>
        <v>140.99</v>
      </c>
    </row>
    <row r="23" spans="1:13" ht="25.5" x14ac:dyDescent="0.25">
      <c r="A23" s="297" t="s">
        <v>32</v>
      </c>
      <c r="B23" s="298" t="s">
        <v>33</v>
      </c>
      <c r="C23" s="61" t="s">
        <v>16</v>
      </c>
      <c r="D23" s="299">
        <f>F23+H23+J23+L23</f>
        <v>28.546671548182402</v>
      </c>
      <c r="E23" s="299">
        <f>D23/$D$34*1000</f>
        <v>33.316670343589301</v>
      </c>
      <c r="F23" s="299">
        <f>'[54]Д8.1_ГВ_Катег'!N33/'[54]Д8.1_ГВ_Катег'!$N$42*'[54]Д8.1_ГВ_Катег'!$N$52</f>
        <v>0.51708169810194182</v>
      </c>
      <c r="G23" s="299">
        <f>F23/F$34*1000</f>
        <v>11.39330530076108</v>
      </c>
      <c r="H23" s="299">
        <f>'[54]Д8.1_ГВ_Катег'!O33/'[54]Д8.1_ГВ_Катег'!$O$42*'[54]Д8.1_ГВ_Катег'!$O$52</f>
        <v>2.1527957643474038E-2</v>
      </c>
      <c r="I23" s="299">
        <f>H23/H$34*1000</f>
        <v>11.39330530076108</v>
      </c>
      <c r="J23" s="299">
        <f>'[54]Д8.1_ГВ_Катег'!Q33/'[54]Д8.1_ГВ_Катег'!$Q$42*'[54]Д8.1_ГВ_Катег'!$Q$52</f>
        <v>27.931248859900244</v>
      </c>
      <c r="K23" s="299">
        <f>J23/J$34*1000</f>
        <v>34.596893450572438</v>
      </c>
      <c r="L23" s="299">
        <f>'[54]Д8.1_ГВ_Катег'!R33/'[54]Д8.1_ГВ_Катег'!$R$42*'[54]Д8.1_ГВ_Катег'!$R$52</f>
        <v>7.6813032536744111E-2</v>
      </c>
      <c r="M23" s="299">
        <f>L23/L$34*1000</f>
        <v>34.596893450572438</v>
      </c>
    </row>
    <row r="24" spans="1:13" ht="22.5" x14ac:dyDescent="0.25">
      <c r="A24" s="297" t="s">
        <v>34</v>
      </c>
      <c r="B24" s="298" t="s">
        <v>20</v>
      </c>
      <c r="C24" s="61" t="s">
        <v>16</v>
      </c>
      <c r="D24" s="299">
        <f t="shared" ref="D24:D26" si="13">F24+H24+J24+L24</f>
        <v>0</v>
      </c>
      <c r="E24" s="299">
        <f t="shared" ref="E24:E26" si="14">D24/$D$34*1000</f>
        <v>0</v>
      </c>
      <c r="F24" s="299">
        <f>'[54]Д8.1_ГВ_Катег'!N34/'[54]Д8.1_ГВ_Катег'!$N$42*'[54]Д8.1_ГВ_Катег'!$N$52</f>
        <v>0</v>
      </c>
      <c r="G24" s="299">
        <f t="shared" ref="G24:G26" si="15">F24/F$34*1000</f>
        <v>0</v>
      </c>
      <c r="H24" s="299">
        <f>'[54]Д8.1_ГВ_Катег'!O34/'[54]Д8.1_ГВ_Катег'!$O$42*'[54]Д8.1_ГВ_Катег'!$O$52</f>
        <v>0</v>
      </c>
      <c r="I24" s="299">
        <f>H24/H$34*1000</f>
        <v>0</v>
      </c>
      <c r="J24" s="299">
        <f>'[54]Д8.1_ГВ_Катег'!Q34/'[54]Д8.1_ГВ_Катег'!$Q$42*'[54]Д8.1_ГВ_Катег'!$Q$52</f>
        <v>0</v>
      </c>
      <c r="K24" s="299">
        <f t="shared" ref="K24:K26" si="16">J24/J$34*1000</f>
        <v>0</v>
      </c>
      <c r="L24" s="299">
        <f>'[54]Д8.1_ГВ_Катег'!R34/'[54]Д8.1_ГВ_Катег'!$R$42*'[54]Д8.1_ГВ_Катег'!$R$52</f>
        <v>0</v>
      </c>
      <c r="M24" s="299">
        <f t="shared" ref="M24:M26" si="17">L24/L$34*1000</f>
        <v>0</v>
      </c>
    </row>
    <row r="25" spans="1:13" ht="22.5" x14ac:dyDescent="0.25">
      <c r="A25" s="297" t="s">
        <v>35</v>
      </c>
      <c r="B25" s="298" t="s">
        <v>22</v>
      </c>
      <c r="C25" s="61" t="s">
        <v>16</v>
      </c>
      <c r="D25" s="299">
        <f t="shared" si="13"/>
        <v>1.6577965588117216</v>
      </c>
      <c r="E25" s="299">
        <f t="shared" si="14"/>
        <v>1.9348056516306393</v>
      </c>
      <c r="F25" s="299">
        <f>'[54]Д8.1_ГВ_Катег'!N35/'[54]Д8.1_ГВ_Катег'!$N$42*'[54]Д8.1_ГВ_Катег'!$N$52</f>
        <v>2.522349746838741E-2</v>
      </c>
      <c r="G25" s="299">
        <f t="shared" si="15"/>
        <v>0.55577099028102828</v>
      </c>
      <c r="H25" s="299">
        <f>'[54]Д8.1_ГВ_Катег'!O35/'[54]Д8.1_ГВ_Катег'!$O$42*'[54]Д8.1_ГВ_Катег'!$O$52</f>
        <v>3.3855045089487057E-2</v>
      </c>
      <c r="I25" s="299">
        <f>H25/H$34*1000</f>
        <v>17.917206595419202</v>
      </c>
      <c r="J25" s="299">
        <f>'[54]Д8.1_ГВ_Катег'!Q35/'[54]Д8.1_ГВ_Катег'!$Q$42*'[54]Д8.1_ГВ_Катег'!$Q$52</f>
        <v>1.3624999443853778</v>
      </c>
      <c r="K25" s="299">
        <f t="shared" si="16"/>
        <v>1.6876533390523141</v>
      </c>
      <c r="L25" s="299">
        <f>'[54]Д8.1_ГВ_Катег'!R35/'[54]Д8.1_ГВ_Катег'!$R$42*'[54]Д8.1_ГВ_Катег'!$R$52</f>
        <v>0.23621807186846952</v>
      </c>
      <c r="M25" s="299">
        <f t="shared" si="17"/>
        <v>106.39355319845973</v>
      </c>
    </row>
    <row r="26" spans="1:13" ht="22.5" x14ac:dyDescent="0.25">
      <c r="A26" s="297" t="s">
        <v>36</v>
      </c>
      <c r="B26" s="298" t="s">
        <v>24</v>
      </c>
      <c r="C26" s="61" t="s">
        <v>16</v>
      </c>
      <c r="D26" s="299">
        <f t="shared" si="13"/>
        <v>0</v>
      </c>
      <c r="E26" s="299">
        <f t="shared" si="14"/>
        <v>0</v>
      </c>
      <c r="F26" s="299">
        <f>'[54]Д8.1_ГВ_Катег'!N39/'[54]Д8.1_ГВ_Катег'!$N$42*'[54]Д8.1_ГВ_Катег'!$N$52</f>
        <v>0</v>
      </c>
      <c r="G26" s="299">
        <f t="shared" si="15"/>
        <v>0</v>
      </c>
      <c r="H26" s="299">
        <f>'[54]Д8.1_ГВ_Катег'!O39/'[54]Д8.1_ГВ_Катег'!$O$42*'[54]Д8.1_ГВ_Катег'!$O$52</f>
        <v>0</v>
      </c>
      <c r="I26" s="299">
        <f>H26/H$34*1000</f>
        <v>0</v>
      </c>
      <c r="J26" s="299">
        <f>'[54]Д8.1_ГВ_Катег'!Q39/'[54]Д8.1_ГВ_Катег'!$Q$42*'[54]Д8.1_ГВ_Катег'!$Q$52</f>
        <v>0</v>
      </c>
      <c r="K26" s="299">
        <f t="shared" si="16"/>
        <v>0</v>
      </c>
      <c r="L26" s="299">
        <f>'[54]Д8.1_ГВ_Катег'!R39/'[54]Д8.1_ГВ_Катег'!$R$42*'[54]Д8.1_ГВ_Катег'!$R$52</f>
        <v>0</v>
      </c>
      <c r="M26" s="299">
        <f t="shared" si="17"/>
        <v>0</v>
      </c>
    </row>
    <row r="27" spans="1:13" ht="21" x14ac:dyDescent="0.25">
      <c r="A27" s="292">
        <v>4</v>
      </c>
      <c r="B27" s="301" t="s">
        <v>37</v>
      </c>
      <c r="C27" s="294" t="s">
        <v>16</v>
      </c>
      <c r="D27" s="295">
        <f>D28+D29+D30+D31</f>
        <v>97993.254646952846</v>
      </c>
      <c r="E27" s="302">
        <f>E12+E17+E22</f>
        <v>4526.0599999999995</v>
      </c>
      <c r="F27" s="295">
        <f t="shared" ref="F27" si="18">F28+F29+F30+F31</f>
        <v>97434.756026117262</v>
      </c>
      <c r="G27" s="296">
        <f>G12+G17+G22</f>
        <v>3886.8199999999997</v>
      </c>
      <c r="H27" s="295">
        <f>H28+H29+H30+H31</f>
        <v>97434.269103924424</v>
      </c>
      <c r="I27" s="296">
        <f>I12+I17+I22</f>
        <v>3904.18</v>
      </c>
      <c r="J27" s="295">
        <f>J28+J29+J30+J31</f>
        <v>97885.194221653641</v>
      </c>
      <c r="K27" s="296">
        <f>K12+K17+K22</f>
        <v>3899.11</v>
      </c>
      <c r="L27" s="295">
        <f t="shared" ref="L27" si="19">L28+L29+L30+L31</f>
        <v>97856.213503953768</v>
      </c>
      <c r="M27" s="296">
        <f>M12+M17+M22</f>
        <v>4003.8199999999997</v>
      </c>
    </row>
    <row r="28" spans="1:13" ht="22.5" x14ac:dyDescent="0.25">
      <c r="A28" s="297" t="s">
        <v>38</v>
      </c>
      <c r="B28" s="298" t="s">
        <v>39</v>
      </c>
      <c r="C28" s="61" t="s">
        <v>16</v>
      </c>
      <c r="D28" s="299">
        <f>F28</f>
        <v>91638.55667235922</v>
      </c>
      <c r="E28" s="299">
        <f>E13+E18+E23</f>
        <v>3676.8720638414929</v>
      </c>
      <c r="F28" s="299">
        <f>F13+F18+F23</f>
        <v>91638.55667235922</v>
      </c>
      <c r="G28" s="299">
        <f>G13+G18+G23</f>
        <v>3680.9854243848636</v>
      </c>
      <c r="H28" s="299">
        <f>H13+H18+H23</f>
        <v>91638.06111861876</v>
      </c>
      <c r="I28" s="299">
        <f t="shared" ref="I28:M31" si="20">I13+I18+I23</f>
        <v>3680.9854243848636</v>
      </c>
      <c r="J28" s="299">
        <f>J13+J18+J23</f>
        <v>92068.696064029049</v>
      </c>
      <c r="K28" s="299">
        <f t="shared" ref="K28:K31" si="21">K13+K18+K23</f>
        <v>3676.6318626130455</v>
      </c>
      <c r="L28" s="299">
        <f t="shared" si="20"/>
        <v>92040.841628201684</v>
      </c>
      <c r="M28" s="299">
        <f t="shared" si="20"/>
        <v>3676.6318626130455</v>
      </c>
    </row>
    <row r="29" spans="1:13" ht="16.149999999999999" customHeight="1" x14ac:dyDescent="0.25">
      <c r="A29" s="297" t="s">
        <v>40</v>
      </c>
      <c r="B29" s="298" t="s">
        <v>20</v>
      </c>
      <c r="C29" s="61" t="s">
        <v>16</v>
      </c>
      <c r="D29" s="299">
        <f>D14+D19+D24</f>
        <v>0</v>
      </c>
      <c r="E29" s="299">
        <f t="shared" ref="E29:I31" si="22">E14+E19+E24</f>
        <v>0</v>
      </c>
      <c r="F29" s="299">
        <f t="shared" si="22"/>
        <v>0</v>
      </c>
      <c r="G29" s="299">
        <f t="shared" si="22"/>
        <v>0</v>
      </c>
      <c r="H29" s="299">
        <f>H14+H19+H24</f>
        <v>0</v>
      </c>
      <c r="I29" s="299">
        <f t="shared" si="22"/>
        <v>0</v>
      </c>
      <c r="J29" s="299">
        <f>J14+J19+J24</f>
        <v>0</v>
      </c>
      <c r="K29" s="299">
        <f t="shared" si="21"/>
        <v>0</v>
      </c>
      <c r="L29" s="299">
        <f t="shared" si="20"/>
        <v>0</v>
      </c>
      <c r="M29" s="299">
        <f t="shared" si="20"/>
        <v>0</v>
      </c>
    </row>
    <row r="30" spans="1:13" ht="22.5" x14ac:dyDescent="0.25">
      <c r="A30" s="297" t="s">
        <v>41</v>
      </c>
      <c r="B30" s="298" t="s">
        <v>22</v>
      </c>
      <c r="C30" s="61" t="s">
        <v>16</v>
      </c>
      <c r="D30" s="299">
        <f>D15+D20+D25</f>
        <v>6354.6979745936333</v>
      </c>
      <c r="E30" s="299">
        <f t="shared" si="22"/>
        <v>849.19358149081654</v>
      </c>
      <c r="F30" s="299">
        <f t="shared" si="22"/>
        <v>5796.1993537580474</v>
      </c>
      <c r="G30" s="299">
        <f t="shared" si="22"/>
        <v>205.83268462911872</v>
      </c>
      <c r="H30" s="299">
        <f>H15+H20+H25</f>
        <v>5796.2079853056684</v>
      </c>
      <c r="I30" s="299">
        <f t="shared" si="22"/>
        <v>223.1941202342569</v>
      </c>
      <c r="J30" s="299">
        <f>J15+J20+J25</f>
        <v>5816.4981576245946</v>
      </c>
      <c r="K30" s="299">
        <f t="shared" si="21"/>
        <v>222.48022768718283</v>
      </c>
      <c r="L30" s="299">
        <f t="shared" si="20"/>
        <v>5815.3718757520774</v>
      </c>
      <c r="M30" s="299">
        <f t="shared" si="20"/>
        <v>327.18612754659023</v>
      </c>
    </row>
    <row r="31" spans="1:13" ht="22.5" x14ac:dyDescent="0.25">
      <c r="A31" s="297" t="s">
        <v>42</v>
      </c>
      <c r="B31" s="298" t="s">
        <v>24</v>
      </c>
      <c r="C31" s="61" t="s">
        <v>16</v>
      </c>
      <c r="D31" s="299">
        <f>D16+D21+D26</f>
        <v>0</v>
      </c>
      <c r="E31" s="299">
        <f>E16+E21+E26</f>
        <v>0</v>
      </c>
      <c r="F31" s="299">
        <f t="shared" si="22"/>
        <v>0</v>
      </c>
      <c r="G31" s="299">
        <f t="shared" si="22"/>
        <v>0</v>
      </c>
      <c r="H31" s="299">
        <f>H16+H21+H26</f>
        <v>0</v>
      </c>
      <c r="I31" s="299">
        <f t="shared" si="22"/>
        <v>0</v>
      </c>
      <c r="J31" s="299">
        <f>J16+J21+J26</f>
        <v>0</v>
      </c>
      <c r="K31" s="299">
        <f t="shared" si="21"/>
        <v>0</v>
      </c>
      <c r="L31" s="299">
        <f t="shared" si="20"/>
        <v>0</v>
      </c>
      <c r="M31" s="299">
        <f t="shared" si="20"/>
        <v>0</v>
      </c>
    </row>
    <row r="32" spans="1:13" ht="40.5" customHeight="1" x14ac:dyDescent="0.25">
      <c r="A32" s="292">
        <v>5</v>
      </c>
      <c r="B32" s="303" t="s">
        <v>43</v>
      </c>
      <c r="C32" s="304" t="s">
        <v>44</v>
      </c>
      <c r="D32" s="295">
        <f>F32</f>
        <v>29438.112506721831</v>
      </c>
      <c r="E32" s="295"/>
      <c r="F32" s="305">
        <f>[54]Д4!$T$65</f>
        <v>29438.112506721831</v>
      </c>
      <c r="G32" s="295" t="s">
        <v>45</v>
      </c>
      <c r="H32" s="295">
        <f>F32</f>
        <v>29438.112506721831</v>
      </c>
      <c r="I32" s="295" t="s">
        <v>45</v>
      </c>
      <c r="J32" s="295">
        <f>F32</f>
        <v>29438.112506721831</v>
      </c>
      <c r="K32" s="295" t="s">
        <v>45</v>
      </c>
      <c r="L32" s="295">
        <f>F32</f>
        <v>29438.112506721831</v>
      </c>
      <c r="M32" s="295" t="s">
        <v>45</v>
      </c>
    </row>
    <row r="33" spans="1:13" s="306" customFormat="1" ht="39" customHeight="1" x14ac:dyDescent="0.25">
      <c r="A33" s="292" t="s">
        <v>189</v>
      </c>
      <c r="B33" s="293" t="s">
        <v>283</v>
      </c>
      <c r="C33" s="304" t="s">
        <v>44</v>
      </c>
      <c r="D33" s="295">
        <f>F33+J33</f>
        <v>856.82846616379447</v>
      </c>
      <c r="E33" s="295"/>
      <c r="F33" s="295">
        <f>[54]Д6_ЦТП_ГВ!S51</f>
        <v>47.274223021956274</v>
      </c>
      <c r="G33" s="295" t="s">
        <v>45</v>
      </c>
      <c r="H33" s="295">
        <f>F33</f>
        <v>47.274223021956274</v>
      </c>
      <c r="I33" s="295" t="s">
        <v>45</v>
      </c>
      <c r="J33" s="305">
        <f>[54]Д6_ГВ!$S$51</f>
        <v>809.55424314183824</v>
      </c>
      <c r="K33" s="295" t="s">
        <v>45</v>
      </c>
      <c r="L33" s="305">
        <f>[54]Д6_ГВ!$S$51</f>
        <v>809.55424314183824</v>
      </c>
      <c r="M33" s="295" t="s">
        <v>45</v>
      </c>
    </row>
    <row r="34" spans="1:13" ht="39" customHeight="1" x14ac:dyDescent="0.25">
      <c r="A34" s="307" t="s">
        <v>46</v>
      </c>
      <c r="B34" s="293" t="s">
        <v>284</v>
      </c>
      <c r="C34" s="304"/>
      <c r="D34" s="295">
        <f>F34+H34+J34+L34</f>
        <v>856.82846616379447</v>
      </c>
      <c r="E34" s="295"/>
      <c r="F34" s="305">
        <f>'[54]Д8.1_ГВ_Катег'!$N$52</f>
        <v>45.38469605193503</v>
      </c>
      <c r="G34" s="295" t="s">
        <v>45</v>
      </c>
      <c r="H34" s="305">
        <f>'[54]Д8.1_ГВ_Катег'!$O$52</f>
        <v>1.889526970021242</v>
      </c>
      <c r="I34" s="295" t="s">
        <v>45</v>
      </c>
      <c r="J34" s="295">
        <f>'[54]Д8.1_ГВ_Катег'!Q52</f>
        <v>807.33401395720102</v>
      </c>
      <c r="K34" s="295" t="s">
        <v>45</v>
      </c>
      <c r="L34" s="295">
        <f>'[54]Д8.1_ГВ_Катег'!R52</f>
        <v>2.220229184637188</v>
      </c>
      <c r="M34" s="295" t="s">
        <v>45</v>
      </c>
    </row>
    <row r="35" spans="1:13" ht="18.75" customHeight="1" x14ac:dyDescent="0.25">
      <c r="A35" s="353" t="s">
        <v>285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5"/>
    </row>
    <row r="36" spans="1:13" x14ac:dyDescent="0.25">
      <c r="A36" s="356" t="s">
        <v>4</v>
      </c>
      <c r="B36" s="359" t="s">
        <v>5</v>
      </c>
      <c r="C36" s="362" t="s">
        <v>6</v>
      </c>
      <c r="D36" s="365" t="s">
        <v>7</v>
      </c>
      <c r="E36" s="366"/>
      <c r="F36" s="371" t="s">
        <v>8</v>
      </c>
      <c r="G36" s="371"/>
      <c r="H36" s="371"/>
      <c r="I36" s="371"/>
      <c r="J36" s="371"/>
      <c r="K36" s="371"/>
      <c r="L36" s="371"/>
      <c r="M36" s="371"/>
    </row>
    <row r="37" spans="1:13" ht="60" customHeight="1" x14ac:dyDescent="0.25">
      <c r="A37" s="357"/>
      <c r="B37" s="360"/>
      <c r="C37" s="363"/>
      <c r="D37" s="367"/>
      <c r="E37" s="368"/>
      <c r="F37" s="372" t="s">
        <v>9</v>
      </c>
      <c r="G37" s="373"/>
      <c r="H37" s="373"/>
      <c r="I37" s="374"/>
      <c r="J37" s="372" t="s">
        <v>10</v>
      </c>
      <c r="K37" s="373"/>
      <c r="L37" s="373"/>
      <c r="M37" s="374"/>
    </row>
    <row r="38" spans="1:13" ht="27.75" customHeight="1" x14ac:dyDescent="0.25">
      <c r="A38" s="357"/>
      <c r="B38" s="360"/>
      <c r="C38" s="363"/>
      <c r="D38" s="369"/>
      <c r="E38" s="370"/>
      <c r="F38" s="347" t="s">
        <v>11</v>
      </c>
      <c r="G38" s="348"/>
      <c r="H38" s="347" t="s">
        <v>12</v>
      </c>
      <c r="I38" s="348"/>
      <c r="J38" s="347" t="s">
        <v>11</v>
      </c>
      <c r="K38" s="348"/>
      <c r="L38" s="347" t="s">
        <v>12</v>
      </c>
      <c r="M38" s="348"/>
    </row>
    <row r="39" spans="1:13" x14ac:dyDescent="0.25">
      <c r="A39" s="358"/>
      <c r="B39" s="361"/>
      <c r="C39" s="364"/>
      <c r="D39" s="291" t="s">
        <v>13</v>
      </c>
      <c r="E39" s="308" t="s">
        <v>286</v>
      </c>
      <c r="F39" s="61" t="s">
        <v>13</v>
      </c>
      <c r="G39" s="308" t="s">
        <v>286</v>
      </c>
      <c r="H39" s="61" t="s">
        <v>13</v>
      </c>
      <c r="I39" s="308" t="s">
        <v>286</v>
      </c>
      <c r="J39" s="61" t="s">
        <v>13</v>
      </c>
      <c r="K39" s="308" t="s">
        <v>286</v>
      </c>
      <c r="L39" s="61" t="s">
        <v>13</v>
      </c>
      <c r="M39" s="308" t="s">
        <v>286</v>
      </c>
    </row>
    <row r="40" spans="1:13" x14ac:dyDescent="0.25">
      <c r="A40" s="127">
        <v>1</v>
      </c>
      <c r="B40" s="61">
        <v>2</v>
      </c>
      <c r="C40" s="61">
        <v>3</v>
      </c>
      <c r="D40" s="61">
        <v>4</v>
      </c>
      <c r="E40" s="10">
        <v>5</v>
      </c>
      <c r="F40" s="61">
        <v>10</v>
      </c>
      <c r="G40" s="10">
        <v>11</v>
      </c>
      <c r="H40" s="61">
        <v>12</v>
      </c>
      <c r="I40" s="10">
        <v>13</v>
      </c>
      <c r="J40" s="61">
        <v>14</v>
      </c>
      <c r="K40" s="10">
        <v>15</v>
      </c>
      <c r="L40" s="61">
        <v>16</v>
      </c>
      <c r="M40" s="10">
        <v>17</v>
      </c>
    </row>
    <row r="41" spans="1:13" ht="38.25" x14ac:dyDescent="0.25">
      <c r="A41" s="309" t="s">
        <v>48</v>
      </c>
      <c r="B41" s="293" t="s">
        <v>287</v>
      </c>
      <c r="C41" s="310"/>
      <c r="D41" s="311">
        <f>F41+H41+J41+L41</f>
        <v>856.82846616379447</v>
      </c>
      <c r="E41" s="240" t="s">
        <v>45</v>
      </c>
      <c r="F41" s="312">
        <f>'[54]Д8.1_ГВ_Катег'!$N$52</f>
        <v>45.38469605193503</v>
      </c>
      <c r="G41" s="14" t="s">
        <v>45</v>
      </c>
      <c r="H41" s="312">
        <f>'[54]Д8.1_ГВ_Катег'!O52</f>
        <v>1.889526970021242</v>
      </c>
      <c r="I41" s="14" t="s">
        <v>45</v>
      </c>
      <c r="J41" s="295">
        <f>'[54]Д8.1_ГВ_Катег'!Q52</f>
        <v>807.33401395720102</v>
      </c>
      <c r="K41" s="14" t="s">
        <v>45</v>
      </c>
      <c r="L41" s="295">
        <f>'[54]Д8.1_ГВ_Катег'!R52</f>
        <v>2.220229184637188</v>
      </c>
      <c r="M41" s="14" t="s">
        <v>45</v>
      </c>
    </row>
    <row r="42" spans="1:13" ht="18.75" customHeight="1" x14ac:dyDescent="0.25">
      <c r="A42" s="242" t="s">
        <v>50</v>
      </c>
      <c r="B42" s="243" t="s">
        <v>288</v>
      </c>
      <c r="C42" s="244"/>
      <c r="D42" s="245">
        <f>F42+H42+J42+L42</f>
        <v>18024.485142110192</v>
      </c>
      <c r="E42" s="240" t="s">
        <v>45</v>
      </c>
      <c r="F42" s="246">
        <f>[54]м3!$P$32</f>
        <v>957.54177856976685</v>
      </c>
      <c r="G42" s="246" t="s">
        <v>77</v>
      </c>
      <c r="H42" s="246">
        <f>[54]м3!$P$12</f>
        <v>40.28715094385386</v>
      </c>
      <c r="I42" s="246" t="s">
        <v>77</v>
      </c>
      <c r="J42" s="246">
        <f>[54]м3!$P$43</f>
        <v>16980.828323991922</v>
      </c>
      <c r="K42" s="246" t="s">
        <v>77</v>
      </c>
      <c r="L42" s="246">
        <f>[54]м3!$P$22</f>
        <v>45.827888604651179</v>
      </c>
      <c r="M42" s="246" t="s">
        <v>77</v>
      </c>
    </row>
    <row r="43" spans="1:13" s="313" customFormat="1" ht="17.25" customHeight="1" x14ac:dyDescent="0.3">
      <c r="A43" s="247">
        <v>9</v>
      </c>
      <c r="B43" s="16" t="s">
        <v>289</v>
      </c>
      <c r="C43" s="54"/>
      <c r="D43" s="248">
        <v>11.44</v>
      </c>
      <c r="E43" s="248" t="s">
        <v>77</v>
      </c>
      <c r="F43" s="248" t="s">
        <v>77</v>
      </c>
      <c r="G43" s="248">
        <f>D43</f>
        <v>11.44</v>
      </c>
      <c r="H43" s="248" t="s">
        <v>77</v>
      </c>
      <c r="I43" s="248">
        <f>D43</f>
        <v>11.44</v>
      </c>
      <c r="J43" s="248" t="s">
        <v>77</v>
      </c>
      <c r="K43" s="248">
        <f>D43</f>
        <v>11.44</v>
      </c>
      <c r="L43" s="248" t="s">
        <v>77</v>
      </c>
      <c r="M43" s="248">
        <f>D43</f>
        <v>11.44</v>
      </c>
    </row>
    <row r="44" spans="1:13" ht="25.5" customHeight="1" x14ac:dyDescent="0.25">
      <c r="A44" s="249">
        <v>10</v>
      </c>
      <c r="B44" s="12" t="s">
        <v>290</v>
      </c>
      <c r="C44" s="54"/>
      <c r="D44" s="240">
        <f>D45+D48</f>
        <v>3546.7528329148372</v>
      </c>
      <c r="E44" s="240">
        <f>D44*1000/D42</f>
        <v>196.77415498702038</v>
      </c>
      <c r="F44" s="250">
        <f>F45+F48</f>
        <v>187.35642225542023</v>
      </c>
      <c r="G44" s="251">
        <f>F44*1000/$F$42</f>
        <v>195.66396626084065</v>
      </c>
      <c r="H44" s="250">
        <f>H45+H48</f>
        <v>7.8379384126152205</v>
      </c>
      <c r="I44" s="251">
        <f>H44*1000/$H$42</f>
        <v>194.55181686931783</v>
      </c>
      <c r="J44" s="250">
        <f>J45+J48</f>
        <v>3342.14480318713</v>
      </c>
      <c r="K44" s="251">
        <f>J44*1000/$J$42</f>
        <v>196.81871457737259</v>
      </c>
      <c r="L44" s="250">
        <f>L45+L48</f>
        <v>9.4136690596712747</v>
      </c>
      <c r="M44" s="251">
        <f>L44*1000/$L$42</f>
        <v>205.4135450332717</v>
      </c>
    </row>
    <row r="45" spans="1:13" s="314" customFormat="1" ht="25.5" x14ac:dyDescent="0.25">
      <c r="A45" s="252" t="s">
        <v>301</v>
      </c>
      <c r="B45" s="16" t="s">
        <v>292</v>
      </c>
      <c r="C45" s="255"/>
      <c r="D45" s="240">
        <f>F45+H45+J45+L45</f>
        <v>3340.5527228890965</v>
      </c>
      <c r="E45" s="253">
        <f>D45*1000/$D$42</f>
        <v>185.33415498702038</v>
      </c>
      <c r="F45" s="254">
        <f>G27*F41/1000</f>
        <v>176.40214430858208</v>
      </c>
      <c r="G45" s="253">
        <f t="shared" ref="G45:G48" si="23">F45*1000/$F$42</f>
        <v>184.22396626084065</v>
      </c>
      <c r="H45" s="254">
        <f>I27*H41/1000</f>
        <v>7.3770534058175325</v>
      </c>
      <c r="I45" s="253">
        <f t="shared" ref="I45:I48" si="24">H45*1000/$H$42</f>
        <v>183.11181686931783</v>
      </c>
      <c r="J45" s="254">
        <f>K27*J41/1000</f>
        <v>3147.8841271606625</v>
      </c>
      <c r="K45" s="253">
        <f t="shared" ref="K45:K48" si="25">J45*1000/$J$42</f>
        <v>185.37871457737256</v>
      </c>
      <c r="L45" s="254">
        <f>M27*L41/1000</f>
        <v>8.8893980140340645</v>
      </c>
      <c r="M45" s="253">
        <f t="shared" ref="M45:M48" si="26">L45*1000/$L$42</f>
        <v>193.97354503327171</v>
      </c>
    </row>
    <row r="46" spans="1:13" s="314" customFormat="1" ht="25.5" x14ac:dyDescent="0.25">
      <c r="A46" s="252" t="s">
        <v>302</v>
      </c>
      <c r="B46" s="256" t="s">
        <v>33</v>
      </c>
      <c r="C46" s="255"/>
      <c r="D46" s="257">
        <f t="shared" ref="D46:D48" si="27">F46+H46+J46+L46</f>
        <v>3150.448650741811</v>
      </c>
      <c r="E46" s="253">
        <f>D46*1000/$D$42</f>
        <v>174.78716456546599</v>
      </c>
      <c r="F46" s="254">
        <f>G28*F41/1000</f>
        <v>167.0604046573101</v>
      </c>
      <c r="G46" s="253">
        <f t="shared" si="23"/>
        <v>174.46800588360753</v>
      </c>
      <c r="H46" s="254">
        <f>I28*H41/1000</f>
        <v>6.9553212356302865</v>
      </c>
      <c r="I46" s="253">
        <f t="shared" si="24"/>
        <v>172.64366113462731</v>
      </c>
      <c r="J46" s="254">
        <f>K28*J41/1000</f>
        <v>2968.2699594863302</v>
      </c>
      <c r="K46" s="253">
        <f t="shared" si="25"/>
        <v>174.80124660894856</v>
      </c>
      <c r="L46" s="254">
        <f>M28*L41/1000</f>
        <v>8.1629653625404686</v>
      </c>
      <c r="M46" s="253">
        <f t="shared" si="26"/>
        <v>178.12222232101678</v>
      </c>
    </row>
    <row r="47" spans="1:13" s="314" customFormat="1" x14ac:dyDescent="0.25">
      <c r="A47" s="252" t="s">
        <v>303</v>
      </c>
      <c r="B47" s="256" t="s">
        <v>22</v>
      </c>
      <c r="C47" s="255"/>
      <c r="D47" s="257">
        <f t="shared" si="27"/>
        <v>190.10566857317187</v>
      </c>
      <c r="E47" s="253">
        <f>D47*1000/$D$42</f>
        <v>10.54707899140111</v>
      </c>
      <c r="F47" s="254">
        <f>G30*F41/1000</f>
        <v>9.3416538294463525</v>
      </c>
      <c r="G47" s="253">
        <f t="shared" si="23"/>
        <v>9.7558707499943456</v>
      </c>
      <c r="H47" s="254">
        <f>I30*H41/1000</f>
        <v>0.42173130973279221</v>
      </c>
      <c r="I47" s="253">
        <f t="shared" si="24"/>
        <v>10.468134376653678</v>
      </c>
      <c r="J47" s="254">
        <f>K30*J41/1000</f>
        <v>179.61585524480535</v>
      </c>
      <c r="K47" s="253">
        <f t="shared" si="25"/>
        <v>10.577567349351808</v>
      </c>
      <c r="L47" s="254">
        <f>M30*L41/1000</f>
        <v>0.72642818918736496</v>
      </c>
      <c r="M47" s="253">
        <f t="shared" si="26"/>
        <v>15.851225341279156</v>
      </c>
    </row>
    <row r="48" spans="1:13" s="314" customFormat="1" ht="25.5" x14ac:dyDescent="0.25">
      <c r="A48" s="258" t="s">
        <v>304</v>
      </c>
      <c r="B48" s="16" t="s">
        <v>296</v>
      </c>
      <c r="C48" s="278"/>
      <c r="D48" s="240">
        <f t="shared" si="27"/>
        <v>206.20011002574063</v>
      </c>
      <c r="E48" s="253">
        <f>D48*1000/$D$42</f>
        <v>11.440000000000001</v>
      </c>
      <c r="F48" s="259">
        <f>F42*G43/1000</f>
        <v>10.954277946838133</v>
      </c>
      <c r="G48" s="253">
        <f t="shared" si="23"/>
        <v>11.44</v>
      </c>
      <c r="H48" s="259">
        <f>H42*I43/1000</f>
        <v>0.46088500679768812</v>
      </c>
      <c r="I48" s="253">
        <f t="shared" si="24"/>
        <v>11.44</v>
      </c>
      <c r="J48" s="259">
        <f>J42*K43/1000</f>
        <v>194.26067602646759</v>
      </c>
      <c r="K48" s="253">
        <f t="shared" si="25"/>
        <v>11.44</v>
      </c>
      <c r="L48" s="259">
        <f>L42*M43/1000</f>
        <v>0.5242710456372095</v>
      </c>
      <c r="M48" s="253">
        <f t="shared" si="26"/>
        <v>11.44</v>
      </c>
    </row>
    <row r="49" spans="1:13" ht="47.25" x14ac:dyDescent="0.25">
      <c r="A49" s="260">
        <v>11</v>
      </c>
      <c r="B49" s="315" t="s">
        <v>309</v>
      </c>
      <c r="C49" s="262"/>
      <c r="D49" s="263" t="s">
        <v>45</v>
      </c>
      <c r="E49" s="316">
        <f>E44*1.2</f>
        <v>236.12898598442445</v>
      </c>
      <c r="F49" s="265" t="s">
        <v>169</v>
      </c>
      <c r="G49" s="316">
        <f>G44*1.2</f>
        <v>234.79675951300877</v>
      </c>
      <c r="H49" s="265" t="s">
        <v>169</v>
      </c>
      <c r="I49" s="316">
        <f>I44*1.2</f>
        <v>233.46218024318139</v>
      </c>
      <c r="J49" s="265" t="s">
        <v>169</v>
      </c>
      <c r="K49" s="316">
        <f>K44*1.2</f>
        <v>236.18245749284711</v>
      </c>
      <c r="L49" s="265" t="s">
        <v>169</v>
      </c>
      <c r="M49" s="316">
        <f>M44*1.2</f>
        <v>246.49625403992604</v>
      </c>
    </row>
    <row r="50" spans="1:13" x14ac:dyDescent="0.25">
      <c r="A50" s="317"/>
      <c r="E50" s="6"/>
      <c r="G50" s="6"/>
      <c r="I50" s="6"/>
      <c r="K50" s="6"/>
      <c r="M50" s="6"/>
    </row>
    <row r="51" spans="1:13" x14ac:dyDescent="0.25">
      <c r="A51" s="317"/>
      <c r="E51" s="6"/>
      <c r="G51" s="6"/>
      <c r="I51" s="6"/>
      <c r="K51" s="6"/>
      <c r="M51" s="6"/>
    </row>
    <row r="52" spans="1:13" ht="16.5" x14ac:dyDescent="0.25">
      <c r="A52" s="319"/>
      <c r="B52" s="320" t="s">
        <v>61</v>
      </c>
      <c r="C52" s="321"/>
      <c r="D52" s="349" t="s">
        <v>62</v>
      </c>
      <c r="E52" s="349"/>
      <c r="F52" s="322"/>
      <c r="G52" s="350" t="s">
        <v>78</v>
      </c>
      <c r="H52" s="350"/>
      <c r="I52" s="38"/>
      <c r="J52" s="323"/>
      <c r="K52" s="38"/>
      <c r="L52" s="323"/>
      <c r="M52" s="38"/>
    </row>
    <row r="53" spans="1:13" x14ac:dyDescent="0.25">
      <c r="A53" s="319"/>
      <c r="B53" s="324"/>
      <c r="C53" s="325"/>
      <c r="D53" s="351" t="s">
        <v>64</v>
      </c>
      <c r="E53" s="351"/>
      <c r="F53" s="352"/>
      <c r="G53" s="352"/>
      <c r="H53" s="323"/>
      <c r="I53" s="38"/>
      <c r="J53" s="323"/>
      <c r="K53" s="38"/>
      <c r="L53" s="323"/>
      <c r="M53" s="38"/>
    </row>
    <row r="57" spans="1:13" x14ac:dyDescent="0.25">
      <c r="B57" s="326"/>
      <c r="C57" s="327"/>
      <c r="D57" s="323"/>
      <c r="E57" s="323"/>
      <c r="F57" s="323"/>
      <c r="G57" s="323"/>
      <c r="H57" s="323"/>
      <c r="I57" s="323"/>
      <c r="J57" s="323"/>
      <c r="K57" s="323"/>
      <c r="L57" s="328"/>
      <c r="M57" s="328"/>
    </row>
    <row r="58" spans="1:13" x14ac:dyDescent="0.25">
      <c r="B58" s="328"/>
      <c r="C58" s="327"/>
      <c r="D58" s="328"/>
      <c r="E58" s="328"/>
      <c r="F58" s="328"/>
      <c r="G58" s="329"/>
      <c r="H58" s="328"/>
      <c r="I58" s="329"/>
      <c r="J58" s="329"/>
      <c r="K58" s="329"/>
      <c r="L58" s="328"/>
      <c r="M58" s="328"/>
    </row>
    <row r="59" spans="1:13" x14ac:dyDescent="0.25">
      <c r="B59" s="328"/>
      <c r="C59" s="327"/>
      <c r="D59" s="328"/>
      <c r="E59" s="328"/>
      <c r="F59" s="328"/>
      <c r="G59" s="328"/>
      <c r="H59" s="328"/>
      <c r="I59" s="328"/>
      <c r="J59" s="328"/>
      <c r="K59" s="328"/>
      <c r="L59" s="328"/>
      <c r="M59" s="328"/>
    </row>
    <row r="60" spans="1:13" x14ac:dyDescent="0.25">
      <c r="B60" s="328"/>
      <c r="C60" s="327"/>
      <c r="D60" s="328"/>
      <c r="E60" s="328"/>
      <c r="F60" s="328"/>
      <c r="G60" s="328"/>
      <c r="H60" s="328"/>
      <c r="I60" s="328"/>
      <c r="J60" s="328"/>
      <c r="K60" s="328"/>
      <c r="L60" s="328"/>
      <c r="M60" s="328"/>
    </row>
    <row r="61" spans="1:13" x14ac:dyDescent="0.25">
      <c r="B61" s="326"/>
      <c r="C61" s="327"/>
      <c r="D61" s="323"/>
      <c r="E61" s="323"/>
      <c r="F61" s="323"/>
      <c r="G61" s="323"/>
      <c r="H61" s="323"/>
      <c r="I61" s="323"/>
      <c r="J61" s="323"/>
      <c r="K61" s="323"/>
      <c r="L61" s="328"/>
      <c r="M61" s="328"/>
    </row>
    <row r="62" spans="1:13" x14ac:dyDescent="0.25">
      <c r="B62" s="328"/>
      <c r="C62" s="327"/>
      <c r="D62" s="328"/>
      <c r="E62" s="328"/>
      <c r="F62" s="328"/>
      <c r="G62" s="329"/>
      <c r="H62" s="328"/>
      <c r="I62" s="329"/>
      <c r="J62" s="329"/>
      <c r="K62" s="329"/>
      <c r="L62" s="328"/>
      <c r="M62" s="328"/>
    </row>
  </sheetData>
  <mergeCells count="32">
    <mergeCell ref="A7:A10"/>
    <mergeCell ref="B7:B10"/>
    <mergeCell ref="C7:C10"/>
    <mergeCell ref="D7:E9"/>
    <mergeCell ref="F7:M7"/>
    <mergeCell ref="G1:M1"/>
    <mergeCell ref="B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G52:H52"/>
    <mergeCell ref="D53:E53"/>
    <mergeCell ref="F53:G53"/>
  </mergeCells>
  <conditionalFormatting sqref="B1">
    <cfRule type="containsText" dxfId="159" priority="30" operator="containsText" text="Для корек">
      <formula>NOT(ISERROR(SEARCH("Для корек",B1)))</formula>
    </cfRule>
  </conditionalFormatting>
  <conditionalFormatting sqref="D33:I33 D17:I26 D27:K32 E34:J34 D12:K16 D57:K57 D61:K61 E49 E43 F41:J41 F42:M49">
    <cfRule type="expression" dxfId="158" priority="29">
      <formula>D12="ПОМИЛКА"</formula>
    </cfRule>
  </conditionalFormatting>
  <conditionalFormatting sqref="L12:M12 M18:M21 L27:M32 L34:M34 M33 L17:M17 M13:M16">
    <cfRule type="expression" dxfId="157" priority="28">
      <formula>L12="ПОМИЛКА"</formula>
    </cfRule>
  </conditionalFormatting>
  <conditionalFormatting sqref="L18:L21">
    <cfRule type="expression" dxfId="156" priority="27">
      <formula>L18="ПОМИЛКА"</formula>
    </cfRule>
  </conditionalFormatting>
  <conditionalFormatting sqref="J17:K17 K18:K21">
    <cfRule type="expression" dxfId="155" priority="26">
      <formula>J17="ПОМИЛКА"</formula>
    </cfRule>
  </conditionalFormatting>
  <conditionalFormatting sqref="J18:J21">
    <cfRule type="expression" dxfId="154" priority="25">
      <formula>J18="ПОМИЛКА"</formula>
    </cfRule>
  </conditionalFormatting>
  <conditionalFormatting sqref="K33:K34">
    <cfRule type="expression" dxfId="153" priority="24">
      <formula>K33="ПОМИЛКА"</formula>
    </cfRule>
  </conditionalFormatting>
  <conditionalFormatting sqref="J22:K22">
    <cfRule type="expression" dxfId="152" priority="23">
      <formula>J22="ПОМИЛКА"</formula>
    </cfRule>
  </conditionalFormatting>
  <conditionalFormatting sqref="L22:M22">
    <cfRule type="expression" dxfId="151" priority="22">
      <formula>L22="ПОМИЛКА"</formula>
    </cfRule>
  </conditionalFormatting>
  <conditionalFormatting sqref="D34">
    <cfRule type="expression" dxfId="150" priority="21">
      <formula>D34="ПОМИЛКА"</formula>
    </cfRule>
  </conditionalFormatting>
  <conditionalFormatting sqref="J23:K26">
    <cfRule type="expression" dxfId="149" priority="20">
      <formula>J23="ПОМИЛКА"</formula>
    </cfRule>
  </conditionalFormatting>
  <conditionalFormatting sqref="L23:M26">
    <cfRule type="expression" dxfId="148" priority="19">
      <formula>L23="ПОМИЛКА"</formula>
    </cfRule>
  </conditionalFormatting>
  <conditionalFormatting sqref="L43:M43 L41">
    <cfRule type="expression" dxfId="147" priority="16">
      <formula>L41="ПОМИЛКА"</formula>
    </cfRule>
  </conditionalFormatting>
  <conditionalFormatting sqref="E41">
    <cfRule type="expression" dxfId="146" priority="14">
      <formula>E41="ПОМИЛКА"</formula>
    </cfRule>
  </conditionalFormatting>
  <conditionalFormatting sqref="D41:D43">
    <cfRule type="expression" dxfId="145" priority="17">
      <formula>D41="ПОМИЛКА"</formula>
    </cfRule>
  </conditionalFormatting>
  <conditionalFormatting sqref="K43">
    <cfRule type="expression" dxfId="144" priority="15">
      <formula>K43="ПОМИЛКА"</formula>
    </cfRule>
  </conditionalFormatting>
  <conditionalFormatting sqref="M41 K41">
    <cfRule type="expression" dxfId="143" priority="13">
      <formula>K41="ПОМИЛКА"</formula>
    </cfRule>
  </conditionalFormatting>
  <conditionalFormatting sqref="E42:E43">
    <cfRule type="expression" dxfId="142" priority="12">
      <formula>E42="ПОМИЛКА"</formula>
    </cfRule>
  </conditionalFormatting>
  <conditionalFormatting sqref="D49">
    <cfRule type="expression" dxfId="141" priority="11">
      <formula>D49="ПОМИЛКА"</formula>
    </cfRule>
  </conditionalFormatting>
  <conditionalFormatting sqref="D43">
    <cfRule type="expression" dxfId="140" priority="10">
      <formula>D43="ПОМИЛКА"</formula>
    </cfRule>
  </conditionalFormatting>
  <conditionalFormatting sqref="L42:M42">
    <cfRule type="expression" dxfId="139" priority="9">
      <formula>L42="ПОМИЛКА"</formula>
    </cfRule>
  </conditionalFormatting>
  <conditionalFormatting sqref="K42">
    <cfRule type="expression" dxfId="138" priority="8">
      <formula>K42="ПОМИЛКА"</formula>
    </cfRule>
  </conditionalFormatting>
  <conditionalFormatting sqref="E44">
    <cfRule type="expression" dxfId="137" priority="7">
      <formula>E44="ПОМИЛКА"</formula>
    </cfRule>
  </conditionalFormatting>
  <conditionalFormatting sqref="E45:E48">
    <cfRule type="expression" dxfId="136" priority="6">
      <formula>E45="ПОМИЛКА"</formula>
    </cfRule>
  </conditionalFormatting>
  <conditionalFormatting sqref="D44:D48">
    <cfRule type="expression" dxfId="135" priority="5">
      <formula>D44="ПОМИЛКА"</formula>
    </cfRule>
  </conditionalFormatting>
  <conditionalFormatting sqref="J33">
    <cfRule type="expression" dxfId="134" priority="4">
      <formula>J33="ПОМИЛКА"</formula>
    </cfRule>
  </conditionalFormatting>
  <conditionalFormatting sqref="L33">
    <cfRule type="expression" dxfId="133" priority="3">
      <formula>L33="ПОМИЛКА"</formula>
    </cfRule>
  </conditionalFormatting>
  <conditionalFormatting sqref="L13:L16">
    <cfRule type="expression" dxfId="132" priority="2">
      <formula>L13="ПОМИЛКА"</formula>
    </cfRule>
  </conditionalFormatting>
  <conditionalFormatting sqref="G52">
    <cfRule type="expression" dxfId="131" priority="1">
      <formula>G52="ПОМИЛКА"</formula>
    </cfRule>
  </conditionalFormatting>
  <printOptions horizontalCentered="1"/>
  <pageMargins left="0.35433070866141736" right="0.19685039370078741" top="0.55118110236220474" bottom="0" header="0.31496062992125984" footer="0.31496062992125984"/>
  <pageSetup paperSize="9" scale="64" fitToHeight="2" orientation="landscape" blackAndWhite="1" r:id="rId1"/>
  <rowBreaks count="1" manualBreakCount="1">
    <brk id="34" max="1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B940197-CEA7-490C-B69F-2A0A184F8C5A}">
            <xm:f>'\Users\golubchenko.anna\Downloads\[ФІНІШ Тариф 2021_постанова 869_01.10.2021 покупка 1306,09(надіслано).xlsx]Д9.2_ГВ'!#REF!="ПОМИЛКА"</xm:f>
            <x14:dxf>
              <fill>
                <patternFill>
                  <bgColor rgb="FFFF0000"/>
                </patternFill>
              </fill>
            </x14:dxf>
          </x14:cfRule>
          <xm:sqref>H53:M53 I52:M52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</sheetPr>
  <dimension ref="A1:N53"/>
  <sheetViews>
    <sheetView view="pageBreakPreview" zoomScaleNormal="100" zoomScaleSheetLayoutView="100" workbookViewId="0">
      <pane xSplit="3" ySplit="9" topLeftCell="D40" activePane="bottomRight" state="frozen"/>
      <selection activeCell="E49" sqref="E49"/>
      <selection pane="topRight" activeCell="E49" sqref="E49"/>
      <selection pane="bottomLeft" activeCell="E49" sqref="E49"/>
      <selection pane="bottomRight" activeCell="M49" sqref="M49"/>
    </sheetView>
  </sheetViews>
  <sheetFormatPr defaultColWidth="9.140625" defaultRowHeight="15" x14ac:dyDescent="0.25"/>
  <cols>
    <col min="1" max="1" width="7.28515625" style="6" customWidth="1"/>
    <col min="2" max="2" width="42.85546875" style="6" customWidth="1"/>
    <col min="3" max="3" width="9.5703125" style="41" hidden="1" customWidth="1"/>
    <col min="4" max="4" width="14.7109375" style="6" customWidth="1"/>
    <col min="5" max="5" width="9.7109375" style="6" customWidth="1"/>
    <col min="6" max="6" width="12.42578125" style="6" customWidth="1"/>
    <col min="7" max="7" width="9.7109375" style="6" customWidth="1"/>
    <col min="8" max="8" width="12.42578125" style="6" customWidth="1"/>
    <col min="9" max="9" width="9.7109375" style="6" customWidth="1"/>
    <col min="10" max="10" width="11.42578125" style="6" customWidth="1"/>
    <col min="11" max="11" width="9.7109375" style="6" customWidth="1"/>
    <col min="12" max="12" width="13.42578125" style="6" customWidth="1"/>
    <col min="13" max="13" width="9.7109375" style="6" customWidth="1"/>
    <col min="14" max="14" width="13.42578125" style="6" customWidth="1"/>
    <col min="15" max="16384" width="9.140625" style="6"/>
  </cols>
  <sheetData>
    <row r="1" spans="1:13" ht="53.25" customHeight="1" x14ac:dyDescent="0.25">
      <c r="A1" s="1"/>
      <c r="B1" s="2"/>
      <c r="C1" s="3"/>
      <c r="D1" s="4"/>
      <c r="E1" s="4"/>
      <c r="F1" s="5"/>
      <c r="G1" s="406" t="s">
        <v>299</v>
      </c>
      <c r="H1" s="406"/>
      <c r="I1" s="406"/>
      <c r="J1" s="406"/>
      <c r="K1" s="406"/>
      <c r="L1" s="406"/>
      <c r="M1" s="406"/>
    </row>
    <row r="2" spans="1:13" ht="19.5" customHeight="1" x14ac:dyDescent="0.25">
      <c r="A2" s="1"/>
      <c r="B2" s="407" t="s">
        <v>300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x14ac:dyDescent="0.25">
      <c r="A3" s="1"/>
      <c r="B3" s="408" t="str">
        <f>'[54]1_Елементи витрат'!A3</f>
        <v>КПТМ "Черкаситеплокомуненерго"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ht="12.75" customHeight="1" x14ac:dyDescent="0.25">
      <c r="A4" s="1"/>
      <c r="B4" s="345" t="s">
        <v>2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x14ac:dyDescent="0.25">
      <c r="A5" s="1"/>
      <c r="B5" s="3"/>
      <c r="C5" s="3"/>
      <c r="D5" s="3"/>
      <c r="E5" s="3"/>
      <c r="F5" s="7"/>
      <c r="G5" s="7"/>
      <c r="H5" s="7"/>
      <c r="M5" s="8" t="s">
        <v>3</v>
      </c>
    </row>
    <row r="6" spans="1:13" ht="15.75" x14ac:dyDescent="0.25">
      <c r="A6" s="334" t="s">
        <v>282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93"/>
    </row>
    <row r="7" spans="1:13" ht="20.25" customHeight="1" x14ac:dyDescent="0.25">
      <c r="A7" s="336" t="s">
        <v>4</v>
      </c>
      <c r="B7" s="338" t="s">
        <v>5</v>
      </c>
      <c r="C7" s="336" t="s">
        <v>6</v>
      </c>
      <c r="D7" s="409" t="s">
        <v>7</v>
      </c>
      <c r="E7" s="410"/>
      <c r="F7" s="402" t="s">
        <v>8</v>
      </c>
      <c r="G7" s="402"/>
      <c r="H7" s="402"/>
      <c r="I7" s="402"/>
      <c r="J7" s="402"/>
      <c r="K7" s="402"/>
      <c r="L7" s="402"/>
      <c r="M7" s="402"/>
    </row>
    <row r="8" spans="1:13" ht="63" customHeight="1" x14ac:dyDescent="0.25">
      <c r="A8" s="398"/>
      <c r="B8" s="397"/>
      <c r="C8" s="398"/>
      <c r="D8" s="411"/>
      <c r="E8" s="412"/>
      <c r="F8" s="403" t="s">
        <v>9</v>
      </c>
      <c r="G8" s="404"/>
      <c r="H8" s="404"/>
      <c r="I8" s="405"/>
      <c r="J8" s="403" t="s">
        <v>10</v>
      </c>
      <c r="K8" s="404"/>
      <c r="L8" s="404"/>
      <c r="M8" s="405"/>
    </row>
    <row r="9" spans="1:13" ht="38.25" customHeight="1" x14ac:dyDescent="0.25">
      <c r="A9" s="398"/>
      <c r="B9" s="397"/>
      <c r="C9" s="398"/>
      <c r="D9" s="413"/>
      <c r="E9" s="414"/>
      <c r="F9" s="388" t="s">
        <v>11</v>
      </c>
      <c r="G9" s="389"/>
      <c r="H9" s="388" t="s">
        <v>12</v>
      </c>
      <c r="I9" s="389"/>
      <c r="J9" s="388" t="s">
        <v>11</v>
      </c>
      <c r="K9" s="389"/>
      <c r="L9" s="388" t="s">
        <v>12</v>
      </c>
      <c r="M9" s="389"/>
    </row>
    <row r="10" spans="1:13" ht="27" customHeight="1" x14ac:dyDescent="0.25">
      <c r="A10" s="337"/>
      <c r="B10" s="339"/>
      <c r="C10" s="337"/>
      <c r="D10" s="9" t="s">
        <v>13</v>
      </c>
      <c r="E10" s="10" t="s">
        <v>14</v>
      </c>
      <c r="F10" s="10" t="s">
        <v>13</v>
      </c>
      <c r="G10" s="10" t="s">
        <v>14</v>
      </c>
      <c r="H10" s="10" t="s">
        <v>13</v>
      </c>
      <c r="I10" s="10" t="s">
        <v>14</v>
      </c>
      <c r="J10" s="10" t="s">
        <v>13</v>
      </c>
      <c r="K10" s="10" t="s">
        <v>14</v>
      </c>
      <c r="L10" s="10" t="s">
        <v>13</v>
      </c>
      <c r="M10" s="10" t="s">
        <v>14</v>
      </c>
    </row>
    <row r="11" spans="1:13" ht="12.75" customHeight="1" x14ac:dyDescent="0.25">
      <c r="A11" s="10">
        <v>1</v>
      </c>
      <c r="B11" s="10">
        <v>2</v>
      </c>
      <c r="C11" s="10">
        <v>3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</row>
    <row r="12" spans="1:13" ht="25.5" x14ac:dyDescent="0.25">
      <c r="A12" s="11">
        <v>1</v>
      </c>
      <c r="B12" s="12" t="s">
        <v>15</v>
      </c>
      <c r="C12" s="13" t="s">
        <v>16</v>
      </c>
      <c r="D12" s="14">
        <f>SUM(D13:D16)</f>
        <v>133128.37181606577</v>
      </c>
      <c r="E12" s="14">
        <f>G12</f>
        <v>2321.4</v>
      </c>
      <c r="F12" s="14">
        <f t="shared" ref="F12:H12" si="0">F13+F14+F15+F16</f>
        <v>133128.37181606577</v>
      </c>
      <c r="G12" s="14">
        <f>ROUND(G13+G14+G15+G16,2)</f>
        <v>2321.4</v>
      </c>
      <c r="H12" s="14">
        <f t="shared" si="0"/>
        <v>133128.37181606577</v>
      </c>
      <c r="I12" s="14">
        <f>ROUND(I13+I14+I15+I16,2)</f>
        <v>2321.4</v>
      </c>
      <c r="J12" s="14">
        <f t="shared" ref="J12" si="1">J13+J14+J15+J16</f>
        <v>133128.37181606577</v>
      </c>
      <c r="K12" s="14">
        <f>ROUND(K13+K14+K15+K16,2)</f>
        <v>2321.4</v>
      </c>
      <c r="L12" s="14">
        <f t="shared" ref="L12" si="2">L13+L14+L15+L16</f>
        <v>133128.37181606577</v>
      </c>
      <c r="M12" s="14">
        <f>ROUND(M13+M14+M15+M16,2)</f>
        <v>2321.4</v>
      </c>
    </row>
    <row r="13" spans="1:13" ht="25.5" x14ac:dyDescent="0.25">
      <c r="A13" s="15" t="s">
        <v>17</v>
      </c>
      <c r="B13" s="16" t="s">
        <v>18</v>
      </c>
      <c r="C13" s="10" t="s">
        <v>16</v>
      </c>
      <c r="D13" s="17">
        <f>F13</f>
        <v>125401.78100656347</v>
      </c>
      <c r="E13" s="17">
        <f>G13</f>
        <v>2186.673073902246</v>
      </c>
      <c r="F13" s="17">
        <f>[54]Д4!$P$56</f>
        <v>125401.78100656347</v>
      </c>
      <c r="G13" s="17">
        <f>F13/F$32*1000</f>
        <v>2186.673073902246</v>
      </c>
      <c r="H13" s="17">
        <f>[54]Д4!$P$56</f>
        <v>125401.78100656347</v>
      </c>
      <c r="I13" s="17">
        <f>H13/H$32*1000</f>
        <v>2186.673073902246</v>
      </c>
      <c r="J13" s="17">
        <f>[54]Д4!$P$56</f>
        <v>125401.78100656347</v>
      </c>
      <c r="K13" s="17">
        <f>J13/J$32*1000</f>
        <v>2186.673073902246</v>
      </c>
      <c r="L13" s="17">
        <f>[54]Д4!$P$56</f>
        <v>125401.78100656347</v>
      </c>
      <c r="M13" s="17">
        <f>L13/L$32*1000</f>
        <v>2186.673073902246</v>
      </c>
    </row>
    <row r="14" spans="1:13" ht="22.5" x14ac:dyDescent="0.25">
      <c r="A14" s="15" t="s">
        <v>19</v>
      </c>
      <c r="B14" s="16" t="s">
        <v>20</v>
      </c>
      <c r="C14" s="10" t="s">
        <v>16</v>
      </c>
      <c r="D14" s="17">
        <f t="shared" ref="D14:E16" si="3">F14</f>
        <v>0</v>
      </c>
      <c r="E14" s="17">
        <f t="shared" si="3"/>
        <v>0</v>
      </c>
      <c r="F14" s="17">
        <f>[54]Д4!$P$57</f>
        <v>0</v>
      </c>
      <c r="G14" s="17">
        <f t="shared" ref="G14:G16" si="4">F14/F$32*1000</f>
        <v>0</v>
      </c>
      <c r="H14" s="17">
        <f>[54]Д4!$P$57</f>
        <v>0</v>
      </c>
      <c r="I14" s="17">
        <f>H14/H$32*1000</f>
        <v>0</v>
      </c>
      <c r="J14" s="17">
        <f>[54]Д4!$P$57</f>
        <v>0</v>
      </c>
      <c r="K14" s="17">
        <f>J14/J$32*1000</f>
        <v>0</v>
      </c>
      <c r="L14" s="17">
        <f>[54]Д4!$P$57</f>
        <v>0</v>
      </c>
      <c r="M14" s="17">
        <f t="shared" ref="M14:M16" si="5">L14/L$32*1000</f>
        <v>0</v>
      </c>
    </row>
    <row r="15" spans="1:13" ht="22.5" x14ac:dyDescent="0.25">
      <c r="A15" s="15" t="s">
        <v>21</v>
      </c>
      <c r="B15" s="16" t="s">
        <v>22</v>
      </c>
      <c r="C15" s="10" t="s">
        <v>16</v>
      </c>
      <c r="D15" s="17">
        <f t="shared" si="3"/>
        <v>7726.590809502306</v>
      </c>
      <c r="E15" s="17">
        <f t="shared" si="3"/>
        <v>134.73116522416015</v>
      </c>
      <c r="F15" s="17">
        <f>[54]Д4!$P$59</f>
        <v>7726.590809502306</v>
      </c>
      <c r="G15" s="17">
        <f t="shared" si="4"/>
        <v>134.73116522416015</v>
      </c>
      <c r="H15" s="17">
        <f>[54]Д4!$P$59</f>
        <v>7726.590809502306</v>
      </c>
      <c r="I15" s="17">
        <f>H15/H$32*1000</f>
        <v>134.73116522416015</v>
      </c>
      <c r="J15" s="17">
        <f>[54]Д4!$P$59</f>
        <v>7726.590809502306</v>
      </c>
      <c r="K15" s="17">
        <f>J15/J$32*1000</f>
        <v>134.73116522416015</v>
      </c>
      <c r="L15" s="17">
        <f>[54]Д4!$P$59</f>
        <v>7726.590809502306</v>
      </c>
      <c r="M15" s="17">
        <f t="shared" si="5"/>
        <v>134.73116522416015</v>
      </c>
    </row>
    <row r="16" spans="1:13" ht="22.5" x14ac:dyDescent="0.25">
      <c r="A16" s="15" t="s">
        <v>23</v>
      </c>
      <c r="B16" s="16" t="s">
        <v>24</v>
      </c>
      <c r="C16" s="10" t="s">
        <v>16</v>
      </c>
      <c r="D16" s="17">
        <f t="shared" si="3"/>
        <v>0</v>
      </c>
      <c r="E16" s="17">
        <f t="shared" si="3"/>
        <v>0</v>
      </c>
      <c r="F16" s="17">
        <f>[54]Д4!$P$58</f>
        <v>0</v>
      </c>
      <c r="G16" s="17">
        <f t="shared" si="4"/>
        <v>0</v>
      </c>
      <c r="H16" s="17">
        <f>[54]Д4!$P$58</f>
        <v>0</v>
      </c>
      <c r="I16" s="17">
        <f>H16/H$32*1000</f>
        <v>0</v>
      </c>
      <c r="J16" s="17">
        <f>[54]Д4!$P$58</f>
        <v>0</v>
      </c>
      <c r="K16" s="17">
        <f>J16/J$32*1000</f>
        <v>0</v>
      </c>
      <c r="L16" s="17">
        <f>[54]Д4!$P$58</f>
        <v>0</v>
      </c>
      <c r="M16" s="17">
        <f t="shared" si="5"/>
        <v>0</v>
      </c>
    </row>
    <row r="17" spans="1:14" ht="25.5" x14ac:dyDescent="0.25">
      <c r="A17" s="11">
        <v>2</v>
      </c>
      <c r="B17" s="12" t="s">
        <v>25</v>
      </c>
      <c r="C17" s="13" t="s">
        <v>16</v>
      </c>
      <c r="D17" s="14">
        <f>D18+D19+D20+D21</f>
        <v>678.70991302112202</v>
      </c>
      <c r="E17" s="14">
        <f>ROUND(E18+E19+E20+E21,2)</f>
        <v>425.38</v>
      </c>
      <c r="F17" s="14">
        <f t="shared" ref="F17" si="6">F18+F19+F20+F21</f>
        <v>383.18220005403032</v>
      </c>
      <c r="G17" s="14">
        <f>ROUND(G18+G19+G20+G21,2)</f>
        <v>430.7</v>
      </c>
      <c r="H17" s="14">
        <f>H18+H19+H20+H21</f>
        <v>383.18220005403032</v>
      </c>
      <c r="I17" s="14">
        <f>ROUND(I18+I19+I20+I21,2)</f>
        <v>430.7</v>
      </c>
      <c r="J17" s="14">
        <f t="shared" ref="J17:L17" si="7">J18+J19+J20+J21</f>
        <v>295.52771296709165</v>
      </c>
      <c r="K17" s="14">
        <f>ROUND(K18+K19+K20+K21,2)</f>
        <v>418.66</v>
      </c>
      <c r="L17" s="14">
        <f t="shared" si="7"/>
        <v>295.52771296709165</v>
      </c>
      <c r="M17" s="14">
        <f>ROUND(M18+M19+M20+M21,2)</f>
        <v>418.66</v>
      </c>
    </row>
    <row r="18" spans="1:14" ht="25.5" x14ac:dyDescent="0.25">
      <c r="A18" s="15" t="s">
        <v>26</v>
      </c>
      <c r="B18" s="16" t="s">
        <v>27</v>
      </c>
      <c r="C18" s="10" t="s">
        <v>16</v>
      </c>
      <c r="D18" s="17">
        <f>[54]Д6_ГВ!O40+[54]Д6_ЦТП_ГВ!O40</f>
        <v>654.35994259597464</v>
      </c>
      <c r="E18" s="17">
        <f>D18/$D$33*1000</f>
        <v>410.11417948519249</v>
      </c>
      <c r="F18" s="17">
        <f>[54]Д6_ЦТП_ГВ!$O$40</f>
        <v>375.71178431023588</v>
      </c>
      <c r="G18" s="17">
        <f>F18/F$33*1000</f>
        <v>422.30570375878318</v>
      </c>
      <c r="H18" s="17">
        <f>[54]Д6_ЦТП_ГВ!$O$40</f>
        <v>375.71178431023588</v>
      </c>
      <c r="I18" s="17">
        <f>H18/H$33*1000</f>
        <v>422.30570375878318</v>
      </c>
      <c r="J18" s="17">
        <f>[54]Д6_ГВ!$O$40</f>
        <v>278.64815828573876</v>
      </c>
      <c r="K18" s="17">
        <f>J18/J$33*1000</f>
        <v>394.74855383715015</v>
      </c>
      <c r="L18" s="17">
        <f>[54]Д6_ГВ!$O$40</f>
        <v>278.64815828573876</v>
      </c>
      <c r="M18" s="17">
        <f>L18/L$33*1000</f>
        <v>394.74855383715015</v>
      </c>
    </row>
    <row r="19" spans="1:14" ht="22.5" x14ac:dyDescent="0.25">
      <c r="A19" s="15" t="s">
        <v>28</v>
      </c>
      <c r="B19" s="16" t="s">
        <v>20</v>
      </c>
      <c r="C19" s="10" t="s">
        <v>16</v>
      </c>
      <c r="D19" s="17">
        <f>[54]Д6_ГВ!O41+[54]Д6_ЦТП_ГВ!O41</f>
        <v>0</v>
      </c>
      <c r="E19" s="17">
        <f>D19/$D$33*1000</f>
        <v>0</v>
      </c>
      <c r="F19" s="17">
        <f>[54]Д6_ЦТП_ГВ!$O$41</f>
        <v>0</v>
      </c>
      <c r="G19" s="17">
        <f t="shared" ref="G19:G21" si="8">F19/F$33*1000</f>
        <v>0</v>
      </c>
      <c r="H19" s="17">
        <f>[54]Д6_ЦТП_ГВ!$O$41</f>
        <v>0</v>
      </c>
      <c r="I19" s="17">
        <f>H19/H$33*1000</f>
        <v>0</v>
      </c>
      <c r="J19" s="17">
        <f>[54]Д6_ГВ!$O$41</f>
        <v>0</v>
      </c>
      <c r="K19" s="17">
        <f>J19/J$33*1000</f>
        <v>0</v>
      </c>
      <c r="L19" s="17">
        <f>[54]Д6_ГВ!$O$41</f>
        <v>0</v>
      </c>
      <c r="M19" s="17">
        <f t="shared" ref="M19:M21" si="9">L19/L$33*1000</f>
        <v>0</v>
      </c>
    </row>
    <row r="20" spans="1:14" ht="22.5" x14ac:dyDescent="0.25">
      <c r="A20" s="15" t="s">
        <v>29</v>
      </c>
      <c r="B20" s="16" t="s">
        <v>22</v>
      </c>
      <c r="C20" s="10" t="s">
        <v>16</v>
      </c>
      <c r="D20" s="17">
        <f>[54]Д6_ГВ!O43+[54]Д6_ЦТП_ГВ!O43</f>
        <v>24.349970425147358</v>
      </c>
      <c r="E20" s="17">
        <f t="shared" ref="E20" si="10">D20/$D$33*1000</f>
        <v>15.261123872865019</v>
      </c>
      <c r="F20" s="17">
        <f>[54]Д6_ЦТП_ГВ!$O$43</f>
        <v>7.4704157437944581</v>
      </c>
      <c r="G20" s="17">
        <f t="shared" si="8"/>
        <v>8.3968597999811614</v>
      </c>
      <c r="H20" s="17">
        <f>[54]Д6_ЦТП_ГВ!$O$43</f>
        <v>7.4704157437944581</v>
      </c>
      <c r="I20" s="17">
        <f>H20/H$33*1000</f>
        <v>8.3968597999811614</v>
      </c>
      <c r="J20" s="17">
        <f>[54]Д6_ГВ!$O$43</f>
        <v>16.8795546813529</v>
      </c>
      <c r="K20" s="17">
        <f>J20/J$33*1000</f>
        <v>23.912520509273993</v>
      </c>
      <c r="L20" s="17">
        <f>[54]Д6_ГВ!$O$43</f>
        <v>16.8795546813529</v>
      </c>
      <c r="M20" s="17">
        <f t="shared" si="9"/>
        <v>23.912520509273993</v>
      </c>
    </row>
    <row r="21" spans="1:14" ht="22.5" x14ac:dyDescent="0.25">
      <c r="A21" s="15" t="s">
        <v>30</v>
      </c>
      <c r="B21" s="16" t="s">
        <v>24</v>
      </c>
      <c r="C21" s="10" t="s">
        <v>16</v>
      </c>
      <c r="D21" s="17">
        <f>[54]Д6_ГВ!O42+[54]Д6_ЦТП_ГВ!O42</f>
        <v>0</v>
      </c>
      <c r="E21" s="17">
        <f>D21/$D$33*1000</f>
        <v>0</v>
      </c>
      <c r="F21" s="17">
        <f>[54]Д6_ЦТП_ГВ!$O$42</f>
        <v>0</v>
      </c>
      <c r="G21" s="17">
        <f t="shared" si="8"/>
        <v>0</v>
      </c>
      <c r="H21" s="17">
        <f>[54]Д6_ЦТП_ГВ!$O$42</f>
        <v>0</v>
      </c>
      <c r="I21" s="17">
        <f>H21/H$33*1000</f>
        <v>0</v>
      </c>
      <c r="J21" s="17">
        <f>[54]Д6_ГВ!$O$42</f>
        <v>0</v>
      </c>
      <c r="K21" s="17">
        <f>J21/J$33*1000</f>
        <v>0</v>
      </c>
      <c r="L21" s="17">
        <f>[54]Д6_ГВ!$O$42</f>
        <v>0</v>
      </c>
      <c r="M21" s="17">
        <f t="shared" si="9"/>
        <v>0</v>
      </c>
    </row>
    <row r="22" spans="1:14" ht="25.5" x14ac:dyDescent="0.25">
      <c r="A22" s="11">
        <v>3</v>
      </c>
      <c r="B22" s="12" t="s">
        <v>31</v>
      </c>
      <c r="C22" s="13" t="s">
        <v>16</v>
      </c>
      <c r="D22" s="14">
        <f>SUM(D23:D26)</f>
        <v>49.525497898806478</v>
      </c>
      <c r="E22" s="14">
        <f>ROUND(E23+E24+E25+E26,2)</f>
        <v>31.04</v>
      </c>
      <c r="F22" s="14">
        <f t="shared" ref="F22" si="11">F23+F24+F25+F26</f>
        <v>5.2898787588371885</v>
      </c>
      <c r="G22" s="14">
        <f>ROUND(G23+G24+G25+G26,2)</f>
        <v>11.95</v>
      </c>
      <c r="H22" s="14">
        <f>H23+H24+H25+H26</f>
        <v>13.100799230014466</v>
      </c>
      <c r="I22" s="14">
        <f>ROUND(I23+I24+I25+I26,2)</f>
        <v>29.31</v>
      </c>
      <c r="J22" s="14">
        <f t="shared" ref="J22:L22" si="12">J23+J24+J25+J26</f>
        <v>23.69923340762216</v>
      </c>
      <c r="K22" s="14">
        <f>ROUND(K23+K24+K25+K26,2)</f>
        <v>36.28</v>
      </c>
      <c r="L22" s="14">
        <f t="shared" si="12"/>
        <v>7.4355865023326615</v>
      </c>
      <c r="M22" s="14">
        <f>ROUND(M23+M24+M25+M26,2)</f>
        <v>140.99</v>
      </c>
    </row>
    <row r="23" spans="1:14" ht="25.5" x14ac:dyDescent="0.25">
      <c r="A23" s="15" t="s">
        <v>32</v>
      </c>
      <c r="B23" s="16" t="s">
        <v>33</v>
      </c>
      <c r="C23" s="10" t="s">
        <v>16</v>
      </c>
      <c r="D23" s="17">
        <f>F23+H23+J23+L23</f>
        <v>34.55777918655442</v>
      </c>
      <c r="E23" s="17">
        <f>D23/$D$34*1000</f>
        <v>21.658775749167344</v>
      </c>
      <c r="F23" s="26">
        <f>'[54]Д8.1_ГВ_Катег'!$N$33/'[54]Д8.1_ГВ_Катег'!$N$42*'[54]Д8.1_ГВ_Катег'!$N$51</f>
        <v>5.043837886333133</v>
      </c>
      <c r="G23" s="17">
        <f>F23/F$34*1000</f>
        <v>11.39330530076108</v>
      </c>
      <c r="H23" s="26">
        <f>'[54]Д8.1_ГВ_Катег'!$O$33/'[54]Д8.1_ГВ_Катег'!$O$42*'[54]Д8.1_ГВ_Катег'!$O$51</f>
        <v>5.0924189191995008</v>
      </c>
      <c r="I23" s="17">
        <f>H23/H$34*1000</f>
        <v>11.39330530076108</v>
      </c>
      <c r="J23" s="17">
        <f>'[54]Д8.1_ГВ_Катег'!Q33/'[54]Д8.1_ГВ_Катег'!$Q$42*'[54]Д8.1_ГВ_Катег'!$Q$51</f>
        <v>22.596943481686246</v>
      </c>
      <c r="K23" s="17">
        <f>J23/J$34*1000</f>
        <v>34.596893450572438</v>
      </c>
      <c r="L23" s="17">
        <f>'[54]Д8.1_ГВ_Катег'!R33/'[54]Д8.1_ГВ_Катег'!$R$42*'[54]Д8.1_ГВ_Катег'!$R$51</f>
        <v>1.824578899335543</v>
      </c>
      <c r="M23" s="17">
        <f>L23/L$34*1000</f>
        <v>34.596893450572438</v>
      </c>
    </row>
    <row r="24" spans="1:14" ht="22.5" x14ac:dyDescent="0.25">
      <c r="A24" s="15" t="s">
        <v>34</v>
      </c>
      <c r="B24" s="16" t="s">
        <v>20</v>
      </c>
      <c r="C24" s="10" t="s">
        <v>16</v>
      </c>
      <c r="D24" s="17">
        <f t="shared" ref="D24:D26" si="13">F24+H24+J24+L24</f>
        <v>0</v>
      </c>
      <c r="E24" s="17">
        <f t="shared" ref="E24:E26" si="14">D24/$D$34*1000</f>
        <v>0</v>
      </c>
      <c r="F24" s="26">
        <f>'[54]Д8.1_ГВ_Катег'!$N$34/'[54]Д8.1_ГВ_Катег'!$N$42*'[54]Д8.1_ГВ_Катег'!$N$51</f>
        <v>0</v>
      </c>
      <c r="G24" s="17">
        <f t="shared" ref="G24:G26" si="15">F24/F$34*1000</f>
        <v>0</v>
      </c>
      <c r="H24" s="26">
        <f>'[54]Д8.1_ГВ_Катег'!$O$34/'[54]Д8.1_ГВ_Катег'!$O$42*'[54]Д8.1_ГВ_Катег'!$O$51</f>
        <v>0</v>
      </c>
      <c r="I24" s="17">
        <f>H24/H$34*1000</f>
        <v>0</v>
      </c>
      <c r="J24" s="17">
        <f>'[54]Д8.1_ГВ_Катег'!Q34/'[54]Д8.1_ГВ_Катег'!$Q$42*'[54]Д8.1_ГВ_Катег'!$Q$51</f>
        <v>0</v>
      </c>
      <c r="K24" s="17">
        <f t="shared" ref="K24:K26" si="16">J24/J$34*1000</f>
        <v>0</v>
      </c>
      <c r="L24" s="17">
        <f>'[54]Д8.1_ГВ_Катег'!R34/'[54]Д8.1_ГВ_Катег'!$R$42*'[54]Д8.1_ГВ_Катег'!$R$51</f>
        <v>0</v>
      </c>
      <c r="M24" s="17">
        <f t="shared" ref="M24:M26" si="17">L24/L$34*1000</f>
        <v>0</v>
      </c>
    </row>
    <row r="25" spans="1:14" ht="22.5" x14ac:dyDescent="0.25">
      <c r="A25" s="15" t="s">
        <v>35</v>
      </c>
      <c r="B25" s="16" t="s">
        <v>22</v>
      </c>
      <c r="C25" s="10" t="s">
        <v>16</v>
      </c>
      <c r="D25" s="17">
        <f t="shared" si="13"/>
        <v>14.967718712252054</v>
      </c>
      <c r="E25" s="17">
        <f t="shared" si="14"/>
        <v>9.3808824147882302</v>
      </c>
      <c r="F25" s="26">
        <f>'[54]Д8.1_ГВ_Катег'!$N$35/'[54]Д8.1_ГВ_Катег'!$N$42*'[54]Д8.1_ГВ_Катег'!$N$51</f>
        <v>0.24604087250405529</v>
      </c>
      <c r="G25" s="17">
        <f t="shared" si="15"/>
        <v>0.55577099028102828</v>
      </c>
      <c r="H25" s="26">
        <f>'[54]Д8.1_ГВ_Катег'!$O$35/'[54]Д8.1_ГВ_Катег'!$O$42*'[54]Д8.1_ГВ_Катег'!$O$51</f>
        <v>8.0083803108149656</v>
      </c>
      <c r="I25" s="17">
        <f>H25/H$34*1000</f>
        <v>17.917206595419202</v>
      </c>
      <c r="J25" s="17">
        <f>'[54]Д8.1_ГВ_Катег'!Q35/'[54]Д8.1_ГВ_Катег'!$Q$42*'[54]Д8.1_ГВ_Катег'!$Q$51</f>
        <v>1.1022899259359145</v>
      </c>
      <c r="K25" s="17">
        <f t="shared" si="16"/>
        <v>1.6876533390523141</v>
      </c>
      <c r="L25" s="17">
        <f>'[54]Д8.1_ГВ_Катег'!R35/'[54]Д8.1_ГВ_Катег'!$R$42*'[54]Д8.1_ГВ_Катег'!$R$51</f>
        <v>5.6110076029971188</v>
      </c>
      <c r="M25" s="17">
        <f t="shared" si="17"/>
        <v>106.39355319845971</v>
      </c>
    </row>
    <row r="26" spans="1:14" ht="22.5" x14ac:dyDescent="0.25">
      <c r="A26" s="15" t="s">
        <v>36</v>
      </c>
      <c r="B26" s="16" t="s">
        <v>24</v>
      </c>
      <c r="C26" s="10" t="s">
        <v>16</v>
      </c>
      <c r="D26" s="17">
        <f t="shared" si="13"/>
        <v>0</v>
      </c>
      <c r="E26" s="17">
        <f t="shared" si="14"/>
        <v>0</v>
      </c>
      <c r="F26" s="26">
        <f>'[54]Д8.1_ГВ_Катег'!$N$39/'[54]Д8.1_ГВ_Катег'!$N$42*'[54]Д8.1_ГВ_Катег'!$N$51</f>
        <v>0</v>
      </c>
      <c r="G26" s="17">
        <f t="shared" si="15"/>
        <v>0</v>
      </c>
      <c r="H26" s="26">
        <f>'[54]Д8.1_ГВ_Катег'!$O$39/'[54]Д8.1_ГВ_Катег'!$O$42*'[54]Д8.1_ГВ_Катег'!$O$51</f>
        <v>0</v>
      </c>
      <c r="I26" s="17">
        <f>H26/H$34*1000</f>
        <v>0</v>
      </c>
      <c r="J26" s="17">
        <f>'[54]Д8.1_ГВ_Катег'!Q39/'[54]Д8.1_ГВ_Катег'!$Q$42*'[54]Д8.1_ГВ_Катег'!$Q$51</f>
        <v>0</v>
      </c>
      <c r="K26" s="17">
        <f t="shared" si="16"/>
        <v>0</v>
      </c>
      <c r="L26" s="17">
        <f>'[54]Д8.1_ГВ_Катег'!R39/'[54]Д8.1_ГВ_Катег'!$R$42*'[54]Д8.1_ГВ_Катег'!$R$51</f>
        <v>0</v>
      </c>
      <c r="M26" s="17">
        <f t="shared" si="17"/>
        <v>0</v>
      </c>
    </row>
    <row r="27" spans="1:14" ht="21" x14ac:dyDescent="0.25">
      <c r="A27" s="11">
        <v>4</v>
      </c>
      <c r="B27" s="19" t="s">
        <v>37</v>
      </c>
      <c r="C27" s="13" t="s">
        <v>16</v>
      </c>
      <c r="D27" s="14">
        <f>D28+D29+D30+D31</f>
        <v>133856.60722698568</v>
      </c>
      <c r="E27" s="20">
        <f>E12+E17+E22</f>
        <v>2777.82</v>
      </c>
      <c r="F27" s="14">
        <f t="shared" ref="F27" si="18">F28+F29+F30+F31</f>
        <v>133516.84389487864</v>
      </c>
      <c r="G27" s="14">
        <f>G12+G17+G22</f>
        <v>2764.0499999999997</v>
      </c>
      <c r="H27" s="14">
        <f>H28+H29+H30+H31</f>
        <v>133524.65481534982</v>
      </c>
      <c r="I27" s="14">
        <f>I12+I17+I22</f>
        <v>2781.41</v>
      </c>
      <c r="J27" s="14">
        <f>J28+J29+J30+J31</f>
        <v>133447.5987624405</v>
      </c>
      <c r="K27" s="14">
        <f>K12+K17+K22</f>
        <v>2776.34</v>
      </c>
      <c r="L27" s="14">
        <f t="shared" ref="L27" si="19">L28+L29+L30+L31</f>
        <v>133431.33511553521</v>
      </c>
      <c r="M27" s="14">
        <f>M12+M17+M22</f>
        <v>2881.05</v>
      </c>
    </row>
    <row r="28" spans="1:14" ht="22.5" x14ac:dyDescent="0.25">
      <c r="A28" s="15" t="s">
        <v>38</v>
      </c>
      <c r="B28" s="16" t="s">
        <v>39</v>
      </c>
      <c r="C28" s="10" t="s">
        <v>16</v>
      </c>
      <c r="D28" s="17">
        <f>D13+D18+D23</f>
        <v>126090.69872834599</v>
      </c>
      <c r="E28" s="17">
        <f>E13+E18+E23</f>
        <v>2618.4460291366058</v>
      </c>
      <c r="F28" s="17">
        <f t="shared" ref="F28:M31" si="20">F13+F18+F23</f>
        <v>125782.53662876003</v>
      </c>
      <c r="G28" s="17">
        <f t="shared" si="20"/>
        <v>2620.3720829617901</v>
      </c>
      <c r="H28" s="17">
        <f>H13+H18+H23</f>
        <v>125782.5852097929</v>
      </c>
      <c r="I28" s="17">
        <f t="shared" si="20"/>
        <v>2620.3720829617901</v>
      </c>
      <c r="J28" s="17">
        <f>J13+J18+J23</f>
        <v>125703.02610833089</v>
      </c>
      <c r="K28" s="17">
        <f t="shared" ref="K28:K31" si="21">K13+K18+K23</f>
        <v>2616.0185211899684</v>
      </c>
      <c r="L28" s="17">
        <f t="shared" si="20"/>
        <v>125682.25374374854</v>
      </c>
      <c r="M28" s="17">
        <f t="shared" si="20"/>
        <v>2616.0185211899684</v>
      </c>
    </row>
    <row r="29" spans="1:14" ht="16.149999999999999" customHeight="1" x14ac:dyDescent="0.25">
      <c r="A29" s="15" t="s">
        <v>40</v>
      </c>
      <c r="B29" s="16" t="s">
        <v>20</v>
      </c>
      <c r="C29" s="10" t="s">
        <v>16</v>
      </c>
      <c r="D29" s="17">
        <f t="shared" ref="D29:I31" si="22">D14+D19+D24</f>
        <v>0</v>
      </c>
      <c r="E29" s="17">
        <f t="shared" si="22"/>
        <v>0</v>
      </c>
      <c r="F29" s="17">
        <f t="shared" si="22"/>
        <v>0</v>
      </c>
      <c r="G29" s="17">
        <f t="shared" si="22"/>
        <v>0</v>
      </c>
      <c r="H29" s="17">
        <f>H14+H19+H24</f>
        <v>0</v>
      </c>
      <c r="I29" s="17">
        <f t="shared" si="22"/>
        <v>0</v>
      </c>
      <c r="J29" s="17">
        <f>J14+J19+J24</f>
        <v>0</v>
      </c>
      <c r="K29" s="17">
        <f t="shared" si="21"/>
        <v>0</v>
      </c>
      <c r="L29" s="17">
        <f t="shared" si="20"/>
        <v>0</v>
      </c>
      <c r="M29" s="17">
        <f t="shared" si="20"/>
        <v>0</v>
      </c>
      <c r="N29" s="21"/>
    </row>
    <row r="30" spans="1:14" ht="22.5" x14ac:dyDescent="0.25">
      <c r="A30" s="15" t="s">
        <v>41</v>
      </c>
      <c r="B30" s="16" t="s">
        <v>22</v>
      </c>
      <c r="C30" s="10" t="s">
        <v>16</v>
      </c>
      <c r="D30" s="17">
        <f t="shared" si="22"/>
        <v>7765.9084986397056</v>
      </c>
      <c r="E30" s="17">
        <f t="shared" si="22"/>
        <v>159.37317151181341</v>
      </c>
      <c r="F30" s="17">
        <f t="shared" si="22"/>
        <v>7734.3072661186043</v>
      </c>
      <c r="G30" s="17">
        <f t="shared" si="22"/>
        <v>143.68379601442234</v>
      </c>
      <c r="H30" s="17">
        <f>H15+H20+H25</f>
        <v>7742.0696055569151</v>
      </c>
      <c r="I30" s="17">
        <f t="shared" si="22"/>
        <v>161.04523161956052</v>
      </c>
      <c r="J30" s="17">
        <f>J15+J20+J25</f>
        <v>7744.5726541095946</v>
      </c>
      <c r="K30" s="17">
        <f t="shared" si="21"/>
        <v>160.33133907248646</v>
      </c>
      <c r="L30" s="17">
        <f t="shared" si="20"/>
        <v>7749.0813717866558</v>
      </c>
      <c r="M30" s="17">
        <f t="shared" si="20"/>
        <v>265.03723893189385</v>
      </c>
    </row>
    <row r="31" spans="1:14" ht="22.5" x14ac:dyDescent="0.25">
      <c r="A31" s="15" t="s">
        <v>42</v>
      </c>
      <c r="B31" s="16" t="s">
        <v>24</v>
      </c>
      <c r="C31" s="10" t="s">
        <v>16</v>
      </c>
      <c r="D31" s="17">
        <f t="shared" si="22"/>
        <v>0</v>
      </c>
      <c r="E31" s="17">
        <f t="shared" si="22"/>
        <v>0</v>
      </c>
      <c r="F31" s="17">
        <f t="shared" si="22"/>
        <v>0</v>
      </c>
      <c r="G31" s="17">
        <f t="shared" si="22"/>
        <v>0</v>
      </c>
      <c r="H31" s="17">
        <f>H16+H21+H26</f>
        <v>0</v>
      </c>
      <c r="I31" s="17">
        <f t="shared" si="22"/>
        <v>0</v>
      </c>
      <c r="J31" s="17">
        <f>J16+J21+J26</f>
        <v>0</v>
      </c>
      <c r="K31" s="17">
        <f t="shared" si="21"/>
        <v>0</v>
      </c>
      <c r="L31" s="17">
        <f t="shared" si="20"/>
        <v>0</v>
      </c>
      <c r="M31" s="17">
        <f t="shared" si="20"/>
        <v>0</v>
      </c>
    </row>
    <row r="32" spans="1:14" ht="64.5" customHeight="1" x14ac:dyDescent="0.25">
      <c r="A32" s="11">
        <v>5</v>
      </c>
      <c r="B32" s="22" t="s">
        <v>43</v>
      </c>
      <c r="C32" s="23" t="s">
        <v>44</v>
      </c>
      <c r="D32" s="14">
        <f>F32</f>
        <v>57348.207422144114</v>
      </c>
      <c r="E32" s="14" t="s">
        <v>45</v>
      </c>
      <c r="F32" s="14">
        <f>[54]Д4!P65</f>
        <v>57348.207422144114</v>
      </c>
      <c r="G32" s="14" t="s">
        <v>45</v>
      </c>
      <c r="H32" s="14">
        <f>[54]Д4!P65</f>
        <v>57348.207422144114</v>
      </c>
      <c r="I32" s="14" t="s">
        <v>45</v>
      </c>
      <c r="J32" s="14">
        <f>[54]Д4!P65</f>
        <v>57348.207422144114</v>
      </c>
      <c r="K32" s="14" t="s">
        <v>45</v>
      </c>
      <c r="L32" s="14">
        <f>[54]Д4!P65</f>
        <v>57348.207422144114</v>
      </c>
      <c r="M32" s="14" t="s">
        <v>45</v>
      </c>
    </row>
    <row r="33" spans="1:13" s="24" customFormat="1" ht="39" customHeight="1" x14ac:dyDescent="0.25">
      <c r="A33" s="11" t="s">
        <v>189</v>
      </c>
      <c r="B33" s="12" t="s">
        <v>283</v>
      </c>
      <c r="C33" s="23" t="s">
        <v>44</v>
      </c>
      <c r="D33" s="14">
        <f>F33+J33</f>
        <v>1595.5555192394922</v>
      </c>
      <c r="E33" s="14" t="s">
        <v>45</v>
      </c>
      <c r="F33" s="14">
        <f>[54]Д6_ЦТП_ГВ!O51</f>
        <v>889.66779507396552</v>
      </c>
      <c r="G33" s="14" t="s">
        <v>45</v>
      </c>
      <c r="H33" s="14">
        <f>F33</f>
        <v>889.66779507396552</v>
      </c>
      <c r="I33" s="14" t="s">
        <v>45</v>
      </c>
      <c r="J33" s="20">
        <f>[54]Д6_ГВ!O51</f>
        <v>705.88772416552661</v>
      </c>
      <c r="K33" s="14" t="s">
        <v>45</v>
      </c>
      <c r="L33" s="20">
        <f>[54]Д6_ГВ!$O$51</f>
        <v>705.88772416552661</v>
      </c>
      <c r="M33" s="14" t="s">
        <v>45</v>
      </c>
    </row>
    <row r="34" spans="1:13" ht="37.5" customHeight="1" x14ac:dyDescent="0.25">
      <c r="A34" s="25" t="s">
        <v>46</v>
      </c>
      <c r="B34" s="12" t="s">
        <v>284</v>
      </c>
      <c r="C34" s="23"/>
      <c r="D34" s="14">
        <f>F34+H34+J34+L34</f>
        <v>1595.555519239492</v>
      </c>
      <c r="E34" s="14" t="s">
        <v>45</v>
      </c>
      <c r="F34" s="20">
        <f>'[54]Д8.1_ГВ_Катег'!N51</f>
        <v>442.70189845577136</v>
      </c>
      <c r="G34" s="14" t="s">
        <v>45</v>
      </c>
      <c r="H34" s="20">
        <f>'[54]Д8.1_ГВ_Катег'!O51</f>
        <v>446.96589661819417</v>
      </c>
      <c r="I34" s="14" t="s">
        <v>45</v>
      </c>
      <c r="J34" s="20">
        <f>'[54]Д8.1_ГВ_Катег'!$Q$51</f>
        <v>653.14949488080003</v>
      </c>
      <c r="K34" s="14" t="s">
        <v>45</v>
      </c>
      <c r="L34" s="20">
        <f>'[54]Д8.1_ГВ_Катег'!$R$51</f>
        <v>52.738229284726536</v>
      </c>
      <c r="M34" s="14" t="s">
        <v>45</v>
      </c>
    </row>
    <row r="35" spans="1:13" ht="18.75" customHeight="1" x14ac:dyDescent="0.25">
      <c r="A35" s="334" t="s">
        <v>285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93"/>
    </row>
    <row r="36" spans="1:13" ht="15" customHeight="1" x14ac:dyDescent="0.25">
      <c r="A36" s="394" t="s">
        <v>4</v>
      </c>
      <c r="B36" s="338" t="s">
        <v>5</v>
      </c>
      <c r="C36" s="336" t="s">
        <v>6</v>
      </c>
      <c r="D36" s="399" t="s">
        <v>7</v>
      </c>
      <c r="E36" s="366"/>
      <c r="F36" s="402" t="s">
        <v>8</v>
      </c>
      <c r="G36" s="402"/>
      <c r="H36" s="402"/>
      <c r="I36" s="402"/>
      <c r="J36" s="402"/>
      <c r="K36" s="402"/>
      <c r="L36" s="402"/>
      <c r="M36" s="402"/>
    </row>
    <row r="37" spans="1:13" ht="63.75" customHeight="1" x14ac:dyDescent="0.25">
      <c r="A37" s="395"/>
      <c r="B37" s="397"/>
      <c r="C37" s="398"/>
      <c r="D37" s="400"/>
      <c r="E37" s="368"/>
      <c r="F37" s="403" t="s">
        <v>9</v>
      </c>
      <c r="G37" s="404"/>
      <c r="H37" s="404"/>
      <c r="I37" s="405"/>
      <c r="J37" s="403" t="s">
        <v>10</v>
      </c>
      <c r="K37" s="404"/>
      <c r="L37" s="404"/>
      <c r="M37" s="405"/>
    </row>
    <row r="38" spans="1:13" ht="26.25" customHeight="1" x14ac:dyDescent="0.25">
      <c r="A38" s="395"/>
      <c r="B38" s="397"/>
      <c r="C38" s="398"/>
      <c r="D38" s="401"/>
      <c r="E38" s="370"/>
      <c r="F38" s="388" t="s">
        <v>11</v>
      </c>
      <c r="G38" s="389"/>
      <c r="H38" s="388" t="s">
        <v>12</v>
      </c>
      <c r="I38" s="389"/>
      <c r="J38" s="388" t="s">
        <v>11</v>
      </c>
      <c r="K38" s="389"/>
      <c r="L38" s="388" t="s">
        <v>12</v>
      </c>
      <c r="M38" s="389"/>
    </row>
    <row r="39" spans="1:13" x14ac:dyDescent="0.25">
      <c r="A39" s="396"/>
      <c r="B39" s="339"/>
      <c r="C39" s="337"/>
      <c r="D39" s="9" t="s">
        <v>13</v>
      </c>
      <c r="E39" s="238" t="s">
        <v>286</v>
      </c>
      <c r="F39" s="10" t="s">
        <v>13</v>
      </c>
      <c r="G39" s="238" t="s">
        <v>286</v>
      </c>
      <c r="H39" s="10" t="s">
        <v>13</v>
      </c>
      <c r="I39" s="238" t="s">
        <v>286</v>
      </c>
      <c r="J39" s="10" t="s">
        <v>13</v>
      </c>
      <c r="K39" s="238" t="s">
        <v>286</v>
      </c>
      <c r="L39" s="10" t="s">
        <v>13</v>
      </c>
      <c r="M39" s="238" t="s">
        <v>286</v>
      </c>
    </row>
    <row r="40" spans="1:13" x14ac:dyDescent="0.25">
      <c r="A40" s="277">
        <v>1</v>
      </c>
      <c r="B40" s="10">
        <v>2</v>
      </c>
      <c r="C40" s="10">
        <v>3</v>
      </c>
      <c r="D40" s="10">
        <v>4</v>
      </c>
      <c r="E40" s="10">
        <v>5</v>
      </c>
      <c r="F40" s="10">
        <v>10</v>
      </c>
      <c r="G40" s="10">
        <v>11</v>
      </c>
      <c r="H40" s="10">
        <v>12</v>
      </c>
      <c r="I40" s="10">
        <v>13</v>
      </c>
      <c r="J40" s="10">
        <v>14</v>
      </c>
      <c r="K40" s="10">
        <v>15</v>
      </c>
      <c r="L40" s="10">
        <v>16</v>
      </c>
      <c r="M40" s="10">
        <v>17</v>
      </c>
    </row>
    <row r="41" spans="1:13" ht="38.25" x14ac:dyDescent="0.25">
      <c r="A41" s="236" t="s">
        <v>48</v>
      </c>
      <c r="B41" s="12" t="s">
        <v>287</v>
      </c>
      <c r="C41" s="239"/>
      <c r="D41" s="240">
        <f>F41+H41+J41+L41</f>
        <v>1595.555519239492</v>
      </c>
      <c r="E41" s="240" t="s">
        <v>45</v>
      </c>
      <c r="F41" s="241">
        <f>'[54]Д8.1_ГВ_Катег'!$N$51</f>
        <v>442.70189845577136</v>
      </c>
      <c r="G41" s="14" t="s">
        <v>45</v>
      </c>
      <c r="H41" s="241">
        <f>'[54]Д8.1_ГВ_Катег'!O51</f>
        <v>446.96589661819417</v>
      </c>
      <c r="I41" s="14" t="s">
        <v>45</v>
      </c>
      <c r="J41" s="14">
        <f>'[54]Д8.1_ГВ_Катег'!Q51</f>
        <v>653.14949488080003</v>
      </c>
      <c r="K41" s="14" t="s">
        <v>45</v>
      </c>
      <c r="L41" s="14">
        <f>'[54]Д8.1_ГВ_Катег'!R51</f>
        <v>52.738229284726536</v>
      </c>
      <c r="M41" s="14" t="s">
        <v>45</v>
      </c>
    </row>
    <row r="42" spans="1:13" ht="18.75" customHeight="1" x14ac:dyDescent="0.25">
      <c r="A42" s="242" t="s">
        <v>50</v>
      </c>
      <c r="B42" s="243" t="s">
        <v>288</v>
      </c>
      <c r="C42" s="244"/>
      <c r="D42" s="245">
        <f>F42+H42+J42+L42</f>
        <v>31290.622260656808</v>
      </c>
      <c r="E42" s="240" t="s">
        <v>45</v>
      </c>
      <c r="F42" s="246">
        <f>[54]м3!$P$31</f>
        <v>8278.9943999999996</v>
      </c>
      <c r="G42" s="246" t="s">
        <v>77</v>
      </c>
      <c r="H42" s="246">
        <f>[54]м3!$P$11</f>
        <v>9761.6064288953439</v>
      </c>
      <c r="I42" s="246" t="s">
        <v>77</v>
      </c>
      <c r="J42" s="246">
        <f>[54]м3!$P$42</f>
        <v>12115.79941714286</v>
      </c>
      <c r="K42" s="246" t="s">
        <v>77</v>
      </c>
      <c r="L42" s="246">
        <f>[54]м3!$P$21</f>
        <v>1134.2220146186048</v>
      </c>
      <c r="M42" s="246" t="s">
        <v>77</v>
      </c>
    </row>
    <row r="43" spans="1:13" s="32" customFormat="1" ht="17.25" customHeight="1" x14ac:dyDescent="0.3">
      <c r="A43" s="247">
        <v>9</v>
      </c>
      <c r="B43" s="16" t="s">
        <v>289</v>
      </c>
      <c r="C43" s="54"/>
      <c r="D43" s="248">
        <v>11.44</v>
      </c>
      <c r="E43" s="248" t="s">
        <v>77</v>
      </c>
      <c r="F43" s="248" t="s">
        <v>77</v>
      </c>
      <c r="G43" s="248">
        <f>D43</f>
        <v>11.44</v>
      </c>
      <c r="H43" s="248" t="s">
        <v>77</v>
      </c>
      <c r="I43" s="248">
        <f>D43</f>
        <v>11.44</v>
      </c>
      <c r="J43" s="248" t="s">
        <v>77</v>
      </c>
      <c r="K43" s="248">
        <f>D43</f>
        <v>11.44</v>
      </c>
      <c r="L43" s="248" t="s">
        <v>77</v>
      </c>
      <c r="M43" s="248">
        <f>D43</f>
        <v>11.44</v>
      </c>
    </row>
    <row r="44" spans="1:13" ht="25.5" customHeight="1" x14ac:dyDescent="0.25">
      <c r="A44" s="249">
        <v>10</v>
      </c>
      <c r="B44" s="12" t="s">
        <v>290</v>
      </c>
      <c r="C44" s="54"/>
      <c r="D44" s="240">
        <f>D45+D48</f>
        <v>4790.1168596995221</v>
      </c>
      <c r="E44" s="240">
        <f>D44*1000/D42</f>
        <v>153.08474276404419</v>
      </c>
      <c r="F44" s="250">
        <f>F45+F48</f>
        <v>1318.3618783626748</v>
      </c>
      <c r="G44" s="251">
        <f>F44*1000/$F$42</f>
        <v>159.24178887748431</v>
      </c>
      <c r="H44" s="250">
        <f>H45+H48</f>
        <v>1354.8681920593742</v>
      </c>
      <c r="I44" s="251">
        <f>H44*1000/$H$42</f>
        <v>138.7956174968115</v>
      </c>
      <c r="J44" s="250">
        <f>J45+J48</f>
        <v>1951.9698139494749</v>
      </c>
      <c r="K44" s="251">
        <f>J44*1000/$J$42</f>
        <v>161.10945276855591</v>
      </c>
      <c r="L44" s="250">
        <f>L45+L48</f>
        <v>164.91697532799824</v>
      </c>
      <c r="M44" s="251">
        <f>L44*1000/$L$42</f>
        <v>145.40096489262154</v>
      </c>
    </row>
    <row r="45" spans="1:13" s="255" customFormat="1" ht="25.5" x14ac:dyDescent="0.25">
      <c r="A45" s="252" t="s">
        <v>301</v>
      </c>
      <c r="B45" s="16" t="s">
        <v>292</v>
      </c>
      <c r="D45" s="240">
        <f>F45+H45+J45+L45</f>
        <v>4432.1521410376081</v>
      </c>
      <c r="E45" s="253">
        <f>D45*1000/$D$42</f>
        <v>141.6447427640442</v>
      </c>
      <c r="F45" s="254">
        <f>G27*F41/1000</f>
        <v>1223.6501824266747</v>
      </c>
      <c r="G45" s="253">
        <f t="shared" ref="G45:G48" si="23">F45*1000/$F$42</f>
        <v>147.80178887748431</v>
      </c>
      <c r="H45" s="254">
        <f>I27*H41/1000</f>
        <v>1243.1954145128116</v>
      </c>
      <c r="I45" s="253">
        <f t="shared" ref="I45:I48" si="24">H45*1000/$H$42</f>
        <v>127.3556174968115</v>
      </c>
      <c r="J45" s="254">
        <f>K27*J41/1000</f>
        <v>1813.3650686173605</v>
      </c>
      <c r="K45" s="253">
        <f t="shared" ref="K45:K48" si="25">J45*1000/$J$42</f>
        <v>149.66945276855591</v>
      </c>
      <c r="L45" s="254">
        <f>M27*L41/1000</f>
        <v>151.9414754807614</v>
      </c>
      <c r="M45" s="253">
        <f t="shared" ref="M45:M48" si="26">L45*1000/$L$42</f>
        <v>133.96096489262155</v>
      </c>
    </row>
    <row r="46" spans="1:13" s="255" customFormat="1" ht="25.5" x14ac:dyDescent="0.25">
      <c r="A46" s="252" t="s">
        <v>302</v>
      </c>
      <c r="B46" s="256" t="s">
        <v>33</v>
      </c>
      <c r="D46" s="257">
        <f t="shared" ref="D46:D48" si="27">F46+H46+J46+L46</f>
        <v>4177.8760136196433</v>
      </c>
      <c r="E46" s="253">
        <f t="shared" ref="E46:E47" si="28">D46*1000/$D$42</f>
        <v>133.51847012875439</v>
      </c>
      <c r="F46" s="254">
        <f>G28*F41/1000</f>
        <v>1160.0436957876884</v>
      </c>
      <c r="G46" s="253">
        <f t="shared" si="23"/>
        <v>140.11891296697684</v>
      </c>
      <c r="H46" s="254">
        <f>I28*H41/1000</f>
        <v>1171.2169575343016</v>
      </c>
      <c r="I46" s="253">
        <f t="shared" si="24"/>
        <v>119.98198924178921</v>
      </c>
      <c r="J46" s="254">
        <f>K28*J41/1000</f>
        <v>1708.6511757140454</v>
      </c>
      <c r="K46" s="253">
        <f t="shared" si="25"/>
        <v>141.0266971980771</v>
      </c>
      <c r="L46" s="254">
        <f>M28*L41/1000</f>
        <v>137.96418458360779</v>
      </c>
      <c r="M46" s="253">
        <f t="shared" si="26"/>
        <v>121.63772418929803</v>
      </c>
    </row>
    <row r="47" spans="1:13" s="255" customFormat="1" x14ac:dyDescent="0.25">
      <c r="A47" s="252" t="s">
        <v>303</v>
      </c>
      <c r="B47" s="256" t="s">
        <v>22</v>
      </c>
      <c r="D47" s="257">
        <f t="shared" si="27"/>
        <v>254.28874342437609</v>
      </c>
      <c r="E47" s="253">
        <f t="shared" si="28"/>
        <v>8.1266758233857637</v>
      </c>
      <c r="F47" s="254">
        <f>G30*F41/1000</f>
        <v>63.609089272916563</v>
      </c>
      <c r="G47" s="253">
        <f t="shared" si="23"/>
        <v>7.6831902764563491</v>
      </c>
      <c r="H47" s="254">
        <f>I30*H41/1000</f>
        <v>71.981726346921633</v>
      </c>
      <c r="I47" s="253">
        <f t="shared" si="24"/>
        <v>7.3739631761682611</v>
      </c>
      <c r="J47" s="254">
        <f>K30*J41/1000</f>
        <v>104.72033312875682</v>
      </c>
      <c r="K47" s="253">
        <f t="shared" si="25"/>
        <v>8.6432871264430275</v>
      </c>
      <c r="L47" s="254">
        <f>M30*L41/1000</f>
        <v>13.977594675781068</v>
      </c>
      <c r="M47" s="253">
        <f t="shared" si="26"/>
        <v>12.323508533275291</v>
      </c>
    </row>
    <row r="48" spans="1:13" s="255" customFormat="1" ht="25.5" x14ac:dyDescent="0.25">
      <c r="A48" s="258" t="s">
        <v>304</v>
      </c>
      <c r="B48" s="16" t="s">
        <v>296</v>
      </c>
      <c r="C48" s="278"/>
      <c r="D48" s="240">
        <f t="shared" si="27"/>
        <v>357.96471866191388</v>
      </c>
      <c r="E48" s="253">
        <f>D48*1000/$D$42</f>
        <v>11.44</v>
      </c>
      <c r="F48" s="259">
        <f>F42*G43/1000</f>
        <v>94.711695935999984</v>
      </c>
      <c r="G48" s="253">
        <f t="shared" si="23"/>
        <v>11.44</v>
      </c>
      <c r="H48" s="259">
        <f>H42*I43/1000</f>
        <v>111.67277754656274</v>
      </c>
      <c r="I48" s="253">
        <f t="shared" si="24"/>
        <v>11.44</v>
      </c>
      <c r="J48" s="259">
        <f>J42*K43/1000</f>
        <v>138.60474533211431</v>
      </c>
      <c r="K48" s="253">
        <f t="shared" si="25"/>
        <v>11.44</v>
      </c>
      <c r="L48" s="259">
        <f>L42*M43/1000</f>
        <v>12.975499847236838</v>
      </c>
      <c r="M48" s="253">
        <f t="shared" si="26"/>
        <v>11.44</v>
      </c>
    </row>
    <row r="49" spans="1:13" ht="47.25" x14ac:dyDescent="0.25">
      <c r="A49" s="260">
        <v>11</v>
      </c>
      <c r="B49" s="261" t="s">
        <v>305</v>
      </c>
      <c r="C49" s="262"/>
      <c r="D49" s="263" t="s">
        <v>45</v>
      </c>
      <c r="E49" s="264">
        <f>E44*1.2</f>
        <v>183.70169131685302</v>
      </c>
      <c r="F49" s="265" t="s">
        <v>169</v>
      </c>
      <c r="G49" s="264">
        <f>G44*1.2</f>
        <v>191.09014665298116</v>
      </c>
      <c r="H49" s="265" t="s">
        <v>169</v>
      </c>
      <c r="I49" s="264">
        <f>I44*1.2</f>
        <v>166.55474099617379</v>
      </c>
      <c r="J49" s="265" t="s">
        <v>169</v>
      </c>
      <c r="K49" s="264">
        <f>K44*1.2</f>
        <v>193.33134332226709</v>
      </c>
      <c r="L49" s="265" t="s">
        <v>169</v>
      </c>
      <c r="M49" s="264">
        <f>M44*1.2</f>
        <v>174.48115787114585</v>
      </c>
    </row>
    <row r="50" spans="1:13" x14ac:dyDescent="0.25">
      <c r="A50" s="266"/>
      <c r="F50" s="279"/>
      <c r="H50" s="279"/>
      <c r="J50" s="279"/>
      <c r="L50" s="279"/>
    </row>
    <row r="51" spans="1:13" x14ac:dyDescent="0.25">
      <c r="A51" s="266"/>
    </row>
    <row r="52" spans="1:13" ht="19.5" customHeight="1" x14ac:dyDescent="0.25">
      <c r="A52" s="274"/>
      <c r="B52" s="280" t="s">
        <v>61</v>
      </c>
      <c r="C52" s="281"/>
      <c r="D52" s="390" t="s">
        <v>62</v>
      </c>
      <c r="E52" s="390"/>
      <c r="F52" s="282"/>
      <c r="G52" s="350" t="s">
        <v>78</v>
      </c>
      <c r="H52" s="350"/>
      <c r="I52" s="38"/>
      <c r="J52" s="38"/>
      <c r="K52" s="38"/>
      <c r="L52" s="38"/>
      <c r="M52" s="38"/>
    </row>
    <row r="53" spans="1:13" x14ac:dyDescent="0.25">
      <c r="A53" s="274"/>
      <c r="B53" s="275"/>
      <c r="C53" s="276"/>
      <c r="D53" s="391" t="s">
        <v>64</v>
      </c>
      <c r="E53" s="391"/>
      <c r="F53" s="392"/>
      <c r="G53" s="392"/>
      <c r="H53" s="38"/>
      <c r="I53" s="38"/>
      <c r="J53" s="38"/>
      <c r="K53" s="38"/>
      <c r="L53" s="38"/>
      <c r="M53" s="38"/>
    </row>
  </sheetData>
  <mergeCells count="32">
    <mergeCell ref="A7:A10"/>
    <mergeCell ref="B7:B10"/>
    <mergeCell ref="C7:C10"/>
    <mergeCell ref="D7:E9"/>
    <mergeCell ref="F7:M7"/>
    <mergeCell ref="G1:M1"/>
    <mergeCell ref="B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G52:H52"/>
    <mergeCell ref="D53:E53"/>
    <mergeCell ref="F53:G53"/>
  </mergeCells>
  <conditionalFormatting sqref="B1">
    <cfRule type="containsText" dxfId="129" priority="41" operator="containsText" text="Для корек">
      <formula>NOT(ISERROR(SEARCH("Для корек",B1)))</formula>
    </cfRule>
  </conditionalFormatting>
  <conditionalFormatting sqref="D32 D17:I17 D27:E31 F27:K32 D18:J21 D12:K16 D22:I26 F33:I33 E43 F41:J41 F42:M49">
    <cfRule type="expression" dxfId="128" priority="40">
      <formula>D12="ПОМИЛКА"</formula>
    </cfRule>
  </conditionalFormatting>
  <conditionalFormatting sqref="E32">
    <cfRule type="expression" dxfId="127" priority="34">
      <formula>E32="ПОМИЛКА"</formula>
    </cfRule>
  </conditionalFormatting>
  <conditionalFormatting sqref="M34">
    <cfRule type="expression" dxfId="126" priority="28">
      <formula>M34="ПОМИЛКА"</formula>
    </cfRule>
  </conditionalFormatting>
  <conditionalFormatting sqref="L12:M12 M18:M21 L27:M32 L17:M17 M13:M16">
    <cfRule type="expression" dxfId="125" priority="39">
      <formula>L12="ПОМИЛКА"</formula>
    </cfRule>
  </conditionalFormatting>
  <conditionalFormatting sqref="M33">
    <cfRule type="expression" dxfId="124" priority="32">
      <formula>M33="ПОМИЛКА"</formula>
    </cfRule>
  </conditionalFormatting>
  <conditionalFormatting sqref="J17">
    <cfRule type="expression" dxfId="123" priority="38">
      <formula>J17="ПОМИЛКА"</formula>
    </cfRule>
  </conditionalFormatting>
  <conditionalFormatting sqref="K17:K21">
    <cfRule type="expression" dxfId="122" priority="37">
      <formula>K17="ПОМИЛКА"</formula>
    </cfRule>
  </conditionalFormatting>
  <conditionalFormatting sqref="I34">
    <cfRule type="expression" dxfId="121" priority="29">
      <formula>I34="ПОМИЛКА"</formula>
    </cfRule>
  </conditionalFormatting>
  <conditionalFormatting sqref="J22:K26">
    <cfRule type="expression" dxfId="120" priority="36">
      <formula>J22="ПОМИЛКА"</formula>
    </cfRule>
  </conditionalFormatting>
  <conditionalFormatting sqref="L22:M26">
    <cfRule type="expression" dxfId="119" priority="35">
      <formula>L22="ПОМИЛКА"</formula>
    </cfRule>
  </conditionalFormatting>
  <conditionalFormatting sqref="G34">
    <cfRule type="expression" dxfId="118" priority="25">
      <formula>G34="ПОМИЛКА"</formula>
    </cfRule>
  </conditionalFormatting>
  <conditionalFormatting sqref="K43">
    <cfRule type="expression" dxfId="117" priority="21">
      <formula>K43="ПОМИЛКА"</formula>
    </cfRule>
  </conditionalFormatting>
  <conditionalFormatting sqref="L43:M43 L41">
    <cfRule type="expression" dxfId="116" priority="22">
      <formula>L41="ПОМИЛКА"</formula>
    </cfRule>
  </conditionalFormatting>
  <conditionalFormatting sqref="E33">
    <cfRule type="expression" dxfId="115" priority="30">
      <formula>E33="ПОМИЛКА"</formula>
    </cfRule>
  </conditionalFormatting>
  <conditionalFormatting sqref="D33:D34">
    <cfRule type="expression" dxfId="114" priority="33">
      <formula>D33="ПОМИЛКА"</formula>
    </cfRule>
  </conditionalFormatting>
  <conditionalFormatting sqref="K33">
    <cfRule type="expression" dxfId="113" priority="31">
      <formula>K33="ПОМИЛКА"</formula>
    </cfRule>
  </conditionalFormatting>
  <conditionalFormatting sqref="K34">
    <cfRule type="expression" dxfId="112" priority="27">
      <formula>K34="ПОМИЛКА"</formula>
    </cfRule>
  </conditionalFormatting>
  <conditionalFormatting sqref="E34">
    <cfRule type="expression" dxfId="111" priority="26">
      <formula>E34="ПОМИЛКА"</formula>
    </cfRule>
  </conditionalFormatting>
  <conditionalFormatting sqref="H53:M53 I52:M52">
    <cfRule type="expression" dxfId="110" priority="24">
      <formula>H52="ПОМИЛКА"</formula>
    </cfRule>
  </conditionalFormatting>
  <conditionalFormatting sqref="E41">
    <cfRule type="expression" dxfId="109" priority="20">
      <formula>E41="ПОМИЛКА"</formula>
    </cfRule>
  </conditionalFormatting>
  <conditionalFormatting sqref="D41:D43">
    <cfRule type="expression" dxfId="108" priority="23">
      <formula>D41="ПОМИЛКА"</formula>
    </cfRule>
  </conditionalFormatting>
  <conditionalFormatting sqref="M41 K41">
    <cfRule type="expression" dxfId="107" priority="19">
      <formula>K41="ПОМИЛКА"</formula>
    </cfRule>
  </conditionalFormatting>
  <conditionalFormatting sqref="E42:E43">
    <cfRule type="expression" dxfId="106" priority="18">
      <formula>E42="ПОМИЛКА"</formula>
    </cfRule>
  </conditionalFormatting>
  <conditionalFormatting sqref="D49">
    <cfRule type="expression" dxfId="105" priority="17">
      <formula>D49="ПОМИЛКА"</formula>
    </cfRule>
  </conditionalFormatting>
  <conditionalFormatting sqref="D43">
    <cfRule type="expression" dxfId="104" priority="16">
      <formula>D43="ПОМИЛКА"</formula>
    </cfRule>
  </conditionalFormatting>
  <conditionalFormatting sqref="L42:M42">
    <cfRule type="expression" dxfId="103" priority="15">
      <formula>L42="ПОМИЛКА"</formula>
    </cfRule>
  </conditionalFormatting>
  <conditionalFormatting sqref="K42">
    <cfRule type="expression" dxfId="102" priority="14">
      <formula>K42="ПОМИЛКА"</formula>
    </cfRule>
  </conditionalFormatting>
  <conditionalFormatting sqref="E44">
    <cfRule type="expression" dxfId="101" priority="13">
      <formula>E44="ПОМИЛКА"</formula>
    </cfRule>
  </conditionalFormatting>
  <conditionalFormatting sqref="E45:E48">
    <cfRule type="expression" dxfId="100" priority="12">
      <formula>E45="ПОМИЛКА"</formula>
    </cfRule>
  </conditionalFormatting>
  <conditionalFormatting sqref="D44:D48">
    <cfRule type="expression" dxfId="99" priority="11">
      <formula>D44="ПОМИЛКА"</formula>
    </cfRule>
  </conditionalFormatting>
  <conditionalFormatting sqref="L13:L16">
    <cfRule type="expression" dxfId="98" priority="10">
      <formula>L13="ПОМИЛКА"</formula>
    </cfRule>
  </conditionalFormatting>
  <conditionalFormatting sqref="L18:L21">
    <cfRule type="expression" dxfId="97" priority="9">
      <formula>L18="ПОМИЛКА"</formula>
    </cfRule>
  </conditionalFormatting>
  <conditionalFormatting sqref="J34">
    <cfRule type="expression" dxfId="96" priority="7">
      <formula>J34="ПОМИЛКА"</formula>
    </cfRule>
  </conditionalFormatting>
  <conditionalFormatting sqref="J33">
    <cfRule type="expression" dxfId="95" priority="8">
      <formula>J33="ПОМИЛКА"</formula>
    </cfRule>
  </conditionalFormatting>
  <conditionalFormatting sqref="H34">
    <cfRule type="expression" dxfId="94" priority="3">
      <formula>H34="ПОМИЛКА"</formula>
    </cfRule>
  </conditionalFormatting>
  <conditionalFormatting sqref="L33">
    <cfRule type="expression" dxfId="93" priority="6">
      <formula>L33="ПОМИЛКА"</formula>
    </cfRule>
  </conditionalFormatting>
  <conditionalFormatting sqref="L34">
    <cfRule type="expression" dxfId="92" priority="5">
      <formula>L34="ПОМИЛКА"</formula>
    </cfRule>
  </conditionalFormatting>
  <conditionalFormatting sqref="F34">
    <cfRule type="expression" dxfId="91" priority="4">
      <formula>F34="ПОМИЛКА"</formula>
    </cfRule>
  </conditionalFormatting>
  <conditionalFormatting sqref="G52">
    <cfRule type="expression" dxfId="90" priority="2">
      <formula>G52="ПОМИЛКА"</formula>
    </cfRule>
  </conditionalFormatting>
  <conditionalFormatting sqref="E49">
    <cfRule type="expression" dxfId="89" priority="1">
      <formula>E49="ПОМИЛКА"</formula>
    </cfRule>
  </conditionalFormatting>
  <printOptions horizontalCentered="1"/>
  <pageMargins left="0.35433070866141736" right="0.19685039370078741" top="0.35433070866141736" bottom="0" header="0.31496062992125984" footer="0.31496062992125984"/>
  <pageSetup paperSize="9" scale="64" fitToHeight="2" orientation="landscape" blackAndWhite="1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FF"/>
    <pageSetUpPr fitToPage="1"/>
  </sheetPr>
  <dimension ref="A1:M53"/>
  <sheetViews>
    <sheetView zoomScaleNormal="100" zoomScaleSheetLayoutView="100" workbookViewId="0">
      <pane xSplit="3" ySplit="10" topLeftCell="D44" activePane="bottomRight" state="frozen"/>
      <selection activeCell="B41" sqref="B41"/>
      <selection pane="topRight" activeCell="B41" sqref="B41"/>
      <selection pane="bottomLeft" activeCell="B41" sqref="B41"/>
      <selection pane="bottomRight" activeCell="M49" sqref="M49"/>
    </sheetView>
  </sheetViews>
  <sheetFormatPr defaultColWidth="9.140625" defaultRowHeight="15" outlineLevelRow="1" x14ac:dyDescent="0.25"/>
  <cols>
    <col min="1" max="1" width="5.7109375" style="266" customWidth="1"/>
    <col min="2" max="2" width="45.7109375" style="6" customWidth="1"/>
    <col min="3" max="3" width="9.5703125" style="41" hidden="1" customWidth="1"/>
    <col min="4" max="4" width="13.7109375" style="6" customWidth="1"/>
    <col min="5" max="5" width="10.140625" style="6" customWidth="1"/>
    <col min="6" max="6" width="12.140625" style="6" customWidth="1"/>
    <col min="7" max="7" width="9.7109375" style="6" customWidth="1"/>
    <col min="8" max="8" width="12.5703125" style="6" customWidth="1"/>
    <col min="9" max="9" width="9.7109375" style="6" customWidth="1"/>
    <col min="10" max="10" width="13.5703125" style="6" customWidth="1"/>
    <col min="11" max="11" width="9.7109375" style="6" customWidth="1"/>
    <col min="12" max="12" width="15.42578125" style="6" customWidth="1"/>
    <col min="13" max="13" width="9.7109375" style="6" customWidth="1"/>
    <col min="14" max="15" width="13.42578125" style="6" customWidth="1"/>
    <col min="16" max="16384" width="9.140625" style="6"/>
  </cols>
  <sheetData>
    <row r="1" spans="1:13" ht="51" customHeight="1" x14ac:dyDescent="0.25">
      <c r="A1" s="235"/>
      <c r="B1" s="2"/>
      <c r="C1" s="3"/>
      <c r="D1" s="4"/>
      <c r="E1" s="4"/>
      <c r="F1" s="5"/>
      <c r="H1" s="406" t="s">
        <v>280</v>
      </c>
      <c r="I1" s="406"/>
      <c r="J1" s="406"/>
      <c r="K1" s="406"/>
      <c r="L1" s="406"/>
      <c r="M1" s="406"/>
    </row>
    <row r="2" spans="1:13" ht="16.5" customHeight="1" x14ac:dyDescent="0.25">
      <c r="A2" s="235"/>
      <c r="B2" s="407" t="s">
        <v>281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3" ht="16.5" customHeight="1" x14ac:dyDescent="0.25">
      <c r="A3" s="235"/>
      <c r="B3" s="416" t="str">
        <f>'[54]1_Елементи витрат'!A3</f>
        <v>КПТМ "Черкаситеплокомуненерго"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8.75" customHeight="1" x14ac:dyDescent="0.25">
      <c r="A4" s="235"/>
      <c r="B4" s="345" t="s">
        <v>2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ht="15" customHeight="1" x14ac:dyDescent="0.25">
      <c r="A5" s="235"/>
      <c r="B5" s="3"/>
      <c r="C5" s="3"/>
      <c r="D5" s="3"/>
      <c r="E5" s="3"/>
      <c r="F5" s="7"/>
      <c r="G5" s="7"/>
      <c r="H5" s="7"/>
      <c r="M5" s="8" t="s">
        <v>3</v>
      </c>
    </row>
    <row r="6" spans="1:13" ht="20.25" customHeight="1" x14ac:dyDescent="0.25">
      <c r="A6" s="334" t="s">
        <v>282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93"/>
    </row>
    <row r="7" spans="1:13" ht="20.25" customHeight="1" x14ac:dyDescent="0.25">
      <c r="A7" s="394" t="s">
        <v>4</v>
      </c>
      <c r="B7" s="338" t="s">
        <v>5</v>
      </c>
      <c r="C7" s="336" t="s">
        <v>6</v>
      </c>
      <c r="D7" s="409" t="s">
        <v>7</v>
      </c>
      <c r="E7" s="410"/>
      <c r="F7" s="402" t="s">
        <v>8</v>
      </c>
      <c r="G7" s="402"/>
      <c r="H7" s="402"/>
      <c r="I7" s="402"/>
      <c r="J7" s="402"/>
      <c r="K7" s="402"/>
      <c r="L7" s="402"/>
      <c r="M7" s="402"/>
    </row>
    <row r="8" spans="1:13" ht="66" customHeight="1" x14ac:dyDescent="0.25">
      <c r="A8" s="395"/>
      <c r="B8" s="397"/>
      <c r="C8" s="398"/>
      <c r="D8" s="411"/>
      <c r="E8" s="412"/>
      <c r="F8" s="403" t="s">
        <v>9</v>
      </c>
      <c r="G8" s="404"/>
      <c r="H8" s="404"/>
      <c r="I8" s="405"/>
      <c r="J8" s="403" t="s">
        <v>10</v>
      </c>
      <c r="K8" s="404"/>
      <c r="L8" s="404"/>
      <c r="M8" s="405"/>
    </row>
    <row r="9" spans="1:13" ht="37.5" customHeight="1" x14ac:dyDescent="0.25">
      <c r="A9" s="395"/>
      <c r="B9" s="397"/>
      <c r="C9" s="398"/>
      <c r="D9" s="413"/>
      <c r="E9" s="414"/>
      <c r="F9" s="388" t="s">
        <v>11</v>
      </c>
      <c r="G9" s="389"/>
      <c r="H9" s="388" t="s">
        <v>12</v>
      </c>
      <c r="I9" s="389"/>
      <c r="J9" s="388" t="s">
        <v>11</v>
      </c>
      <c r="K9" s="389"/>
      <c r="L9" s="388" t="s">
        <v>12</v>
      </c>
      <c r="M9" s="389"/>
    </row>
    <row r="10" spans="1:13" ht="27" customHeight="1" x14ac:dyDescent="0.25">
      <c r="A10" s="396"/>
      <c r="B10" s="339"/>
      <c r="C10" s="337"/>
      <c r="D10" s="9" t="s">
        <v>13</v>
      </c>
      <c r="E10" s="10" t="s">
        <v>14</v>
      </c>
      <c r="F10" s="10" t="s">
        <v>13</v>
      </c>
      <c r="G10" s="10" t="s">
        <v>14</v>
      </c>
      <c r="H10" s="10" t="s">
        <v>13</v>
      </c>
      <c r="I10" s="10" t="s">
        <v>14</v>
      </c>
      <c r="J10" s="10" t="s">
        <v>13</v>
      </c>
      <c r="K10" s="10" t="s">
        <v>14</v>
      </c>
      <c r="L10" s="10" t="s">
        <v>13</v>
      </c>
      <c r="M10" s="10" t="s">
        <v>14</v>
      </c>
    </row>
    <row r="11" spans="1:13" ht="12.75" customHeight="1" x14ac:dyDescent="0.25">
      <c r="A11" s="10">
        <v>1</v>
      </c>
      <c r="B11" s="10">
        <v>2</v>
      </c>
      <c r="C11" s="10">
        <v>3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</row>
    <row r="12" spans="1:13" ht="21" outlineLevel="1" x14ac:dyDescent="0.25">
      <c r="A12" s="236">
        <v>1</v>
      </c>
      <c r="B12" s="12" t="s">
        <v>15</v>
      </c>
      <c r="C12" s="13" t="s">
        <v>16</v>
      </c>
      <c r="D12" s="14">
        <f>SUM(D13:D16)</f>
        <v>408709.73693113675</v>
      </c>
      <c r="E12" s="14">
        <f>ROUND(E13+E14+E15+E16,2)</f>
        <v>1349.7</v>
      </c>
      <c r="F12" s="14">
        <f t="shared" ref="F12:H12" si="0">F13+F14+F15+F16</f>
        <v>408709.73693113675</v>
      </c>
      <c r="G12" s="14">
        <f>ROUND(G13+G14+G15+G16,2)</f>
        <v>1349.7</v>
      </c>
      <c r="H12" s="14">
        <f t="shared" si="0"/>
        <v>408709.73693113675</v>
      </c>
      <c r="I12" s="14">
        <f>ROUND(I13+I14+I15+I16,2)</f>
        <v>1349.7</v>
      </c>
      <c r="J12" s="14">
        <f>J13+J14+J15+J16</f>
        <v>408709.73693113675</v>
      </c>
      <c r="K12" s="14">
        <f>ROUND(K13+K14+K15+K16,2)</f>
        <v>1349.7</v>
      </c>
      <c r="L12" s="14">
        <f t="shared" ref="L12" si="1">L13+L14+L15+L16</f>
        <v>408709.73693113675</v>
      </c>
      <c r="M12" s="14">
        <f>ROUND(M13+M14+M15+M16,2)</f>
        <v>1349.7</v>
      </c>
    </row>
    <row r="13" spans="1:13" ht="25.5" outlineLevel="1" x14ac:dyDescent="0.25">
      <c r="A13" s="237" t="s">
        <v>17</v>
      </c>
      <c r="B13" s="16" t="s">
        <v>18</v>
      </c>
      <c r="C13" s="10" t="s">
        <v>16</v>
      </c>
      <c r="D13" s="17">
        <f>F13</f>
        <v>382015.91307884461</v>
      </c>
      <c r="E13" s="17">
        <f>G13</f>
        <v>1261.5463748988161</v>
      </c>
      <c r="F13" s="17">
        <f>[54]Д4!$L$56</f>
        <v>382015.91307884461</v>
      </c>
      <c r="G13" s="17">
        <f>F13/F$32*1000</f>
        <v>1261.5463748988161</v>
      </c>
      <c r="H13" s="17">
        <f>F13</f>
        <v>382015.91307884461</v>
      </c>
      <c r="I13" s="17">
        <f>H13/H$32*1000</f>
        <v>1261.5463748988161</v>
      </c>
      <c r="J13" s="17">
        <f>F13</f>
        <v>382015.91307884461</v>
      </c>
      <c r="K13" s="17">
        <f>J13/J$32*1000</f>
        <v>1261.5463748988161</v>
      </c>
      <c r="L13" s="17">
        <f>F13</f>
        <v>382015.91307884461</v>
      </c>
      <c r="M13" s="17">
        <f>L13/L$32*1000</f>
        <v>1261.5463748988161</v>
      </c>
    </row>
    <row r="14" spans="1:13" ht="15" customHeight="1" outlineLevel="1" x14ac:dyDescent="0.25">
      <c r="A14" s="237" t="s">
        <v>19</v>
      </c>
      <c r="B14" s="16" t="s">
        <v>20</v>
      </c>
      <c r="C14" s="10" t="s">
        <v>16</v>
      </c>
      <c r="D14" s="17">
        <f t="shared" ref="D14:E16" si="2">F14</f>
        <v>0</v>
      </c>
      <c r="E14" s="17">
        <f t="shared" si="2"/>
        <v>0</v>
      </c>
      <c r="F14" s="17">
        <f>[54]Д4!$L$57</f>
        <v>0</v>
      </c>
      <c r="G14" s="17">
        <f t="shared" ref="G14:G16" si="3">F14/F$32*1000</f>
        <v>0</v>
      </c>
      <c r="H14" s="17">
        <f t="shared" ref="H14:H16" si="4">F14</f>
        <v>0</v>
      </c>
      <c r="I14" s="17">
        <f>H14/H$32*1000</f>
        <v>0</v>
      </c>
      <c r="J14" s="17">
        <f t="shared" ref="J14:J16" si="5">F14</f>
        <v>0</v>
      </c>
      <c r="K14" s="17">
        <f>J14/J$32*1000</f>
        <v>0</v>
      </c>
      <c r="L14" s="17">
        <f t="shared" ref="L14:L16" si="6">F14</f>
        <v>0</v>
      </c>
      <c r="M14" s="17">
        <f>L14/L$32*1000</f>
        <v>0</v>
      </c>
    </row>
    <row r="15" spans="1:13" ht="18" customHeight="1" outlineLevel="1" x14ac:dyDescent="0.25">
      <c r="A15" s="237" t="s">
        <v>21</v>
      </c>
      <c r="B15" s="16" t="s">
        <v>22</v>
      </c>
      <c r="C15" s="10" t="s">
        <v>16</v>
      </c>
      <c r="D15" s="17">
        <f t="shared" si="2"/>
        <v>26693.82385229216</v>
      </c>
      <c r="E15" s="17">
        <f t="shared" si="2"/>
        <v>88.152078382390343</v>
      </c>
      <c r="F15" s="17">
        <f>[54]Д4!$L$59</f>
        <v>26693.82385229216</v>
      </c>
      <c r="G15" s="17">
        <f t="shared" si="3"/>
        <v>88.152078382390343</v>
      </c>
      <c r="H15" s="17">
        <f t="shared" si="4"/>
        <v>26693.82385229216</v>
      </c>
      <c r="I15" s="17">
        <f>H15/H$32*1000</f>
        <v>88.152078382390343</v>
      </c>
      <c r="J15" s="17">
        <f t="shared" si="5"/>
        <v>26693.82385229216</v>
      </c>
      <c r="K15" s="17">
        <f>J15/J$32*1000</f>
        <v>88.152078382390343</v>
      </c>
      <c r="L15" s="17">
        <f t="shared" si="6"/>
        <v>26693.82385229216</v>
      </c>
      <c r="M15" s="17">
        <f>L15/L$32*1000</f>
        <v>88.152078382390343</v>
      </c>
    </row>
    <row r="16" spans="1:13" ht="15.75" customHeight="1" outlineLevel="1" x14ac:dyDescent="0.25">
      <c r="A16" s="237" t="s">
        <v>23</v>
      </c>
      <c r="B16" s="16" t="s">
        <v>24</v>
      </c>
      <c r="C16" s="10" t="s">
        <v>16</v>
      </c>
      <c r="D16" s="17">
        <f t="shared" si="2"/>
        <v>0</v>
      </c>
      <c r="E16" s="17">
        <f t="shared" si="2"/>
        <v>0</v>
      </c>
      <c r="F16" s="17">
        <f>[54]Д4!$L$58</f>
        <v>0</v>
      </c>
      <c r="G16" s="17">
        <f t="shared" si="3"/>
        <v>0</v>
      </c>
      <c r="H16" s="17">
        <f t="shared" si="4"/>
        <v>0</v>
      </c>
      <c r="I16" s="17">
        <f>H16/H$32*1000</f>
        <v>0</v>
      </c>
      <c r="J16" s="17">
        <f t="shared" si="5"/>
        <v>0</v>
      </c>
      <c r="K16" s="17">
        <f>J16/J$32*1000</f>
        <v>0</v>
      </c>
      <c r="L16" s="17">
        <f t="shared" si="6"/>
        <v>0</v>
      </c>
      <c r="M16" s="17">
        <f>L16/L$32*1000</f>
        <v>0</v>
      </c>
    </row>
    <row r="17" spans="1:13" ht="25.5" outlineLevel="1" x14ac:dyDescent="0.25">
      <c r="A17" s="236">
        <v>2</v>
      </c>
      <c r="B17" s="12" t="s">
        <v>25</v>
      </c>
      <c r="C17" s="13" t="s">
        <v>16</v>
      </c>
      <c r="D17" s="14">
        <f>D18+D19+D20+D21</f>
        <v>24603.815857109636</v>
      </c>
      <c r="E17" s="14">
        <f>ROUND(E18+E19+E20+E21,2)</f>
        <v>365.73</v>
      </c>
      <c r="F17" s="14">
        <f t="shared" ref="F17" si="7">F18+F19+F20+F21</f>
        <v>10290.631870397978</v>
      </c>
      <c r="G17" s="14">
        <f>ROUND(G18+G19+G20+G21,2)</f>
        <v>372.21</v>
      </c>
      <c r="H17" s="14">
        <f t="shared" ref="H17:L17" si="8">H18+H19+H20+H21</f>
        <v>10290.631870397978</v>
      </c>
      <c r="I17" s="14">
        <f>ROUND(I18+I19+I20+I21,2)</f>
        <v>372.21</v>
      </c>
      <c r="J17" s="14">
        <f t="shared" ref="J17" si="9">J18+J19+J20+J21</f>
        <v>14313.183986711658</v>
      </c>
      <c r="K17" s="14">
        <f>ROUND(K18+K19+K20+K21,2)</f>
        <v>361.2</v>
      </c>
      <c r="L17" s="14">
        <f t="shared" si="8"/>
        <v>14313.183986711658</v>
      </c>
      <c r="M17" s="14">
        <f>ROUND(M18+M19+M20+M21,2)</f>
        <v>361.2</v>
      </c>
    </row>
    <row r="18" spans="1:13" ht="25.5" outlineLevel="1" x14ac:dyDescent="0.25">
      <c r="A18" s="237" t="s">
        <v>26</v>
      </c>
      <c r="B18" s="16" t="s">
        <v>27</v>
      </c>
      <c r="C18" s="10" t="s">
        <v>16</v>
      </c>
      <c r="D18" s="17">
        <f>[54]Д6_ГВ!K40+[54]Д6_ЦТП_ГВ!K40</f>
        <v>23424.099613401377</v>
      </c>
      <c r="E18" s="17">
        <f>D18/$D$33*1000</f>
        <v>348.19028029162712</v>
      </c>
      <c r="F18" s="17">
        <f>[54]Д6_ЦТП_ГВ!$K$40</f>
        <v>10058.478730686908</v>
      </c>
      <c r="G18" s="17">
        <f>F18/F$33*1000</f>
        <v>363.81000837544559</v>
      </c>
      <c r="H18" s="17">
        <f>[54]Д6_ЦТП_ГВ!$K$40</f>
        <v>10058.478730686908</v>
      </c>
      <c r="I18" s="17">
        <f>H18/H$33*1000</f>
        <v>363.81000837544559</v>
      </c>
      <c r="J18" s="17">
        <f>[54]Д6_ГВ!$K$40</f>
        <v>13365.620882714469</v>
      </c>
      <c r="K18" s="17">
        <f>J18/J$33*1000</f>
        <v>337.29224167643258</v>
      </c>
      <c r="L18" s="17">
        <f>[54]Д6_ГВ!$K$40</f>
        <v>13365.620882714469</v>
      </c>
      <c r="M18" s="17">
        <f>L18/L$33*1000</f>
        <v>337.29224167643258</v>
      </c>
    </row>
    <row r="19" spans="1:13" ht="14.25" customHeight="1" outlineLevel="1" x14ac:dyDescent="0.25">
      <c r="A19" s="237" t="s">
        <v>28</v>
      </c>
      <c r="B19" s="16" t="s">
        <v>20</v>
      </c>
      <c r="C19" s="10" t="s">
        <v>16</v>
      </c>
      <c r="D19" s="17">
        <f>[54]Д6_ГВ!K41+[54]Д6_ЦТП_ГВ!K41</f>
        <v>0</v>
      </c>
      <c r="E19" s="17">
        <f>D19/$D$33*1000</f>
        <v>0</v>
      </c>
      <c r="F19" s="17">
        <f>[54]Д6_ЦТП_ГВ!$K$41</f>
        <v>0</v>
      </c>
      <c r="G19" s="17">
        <f>F19/F$33*1000</f>
        <v>0</v>
      </c>
      <c r="H19" s="17">
        <f>[54]Д6_ЦТП_ГВ!$K$41</f>
        <v>0</v>
      </c>
      <c r="I19" s="17">
        <f>H19/H$33*1000</f>
        <v>0</v>
      </c>
      <c r="J19" s="17">
        <f>[54]Д6_ГВ!$K$41</f>
        <v>0</v>
      </c>
      <c r="K19" s="17">
        <f>J19/J$33*1000</f>
        <v>0</v>
      </c>
      <c r="L19" s="17">
        <f>[54]Д6_ГВ!$K$41</f>
        <v>0</v>
      </c>
      <c r="M19" s="17">
        <f>L19/L$33*1000</f>
        <v>0</v>
      </c>
    </row>
    <row r="20" spans="1:13" ht="16.5" customHeight="1" outlineLevel="1" x14ac:dyDescent="0.25">
      <c r="A20" s="237" t="s">
        <v>29</v>
      </c>
      <c r="B20" s="16" t="s">
        <v>22</v>
      </c>
      <c r="C20" s="10" t="s">
        <v>16</v>
      </c>
      <c r="D20" s="17">
        <f>[54]Д6_ГВ!K43+[54]Д6_ЦТП_ГВ!K43</f>
        <v>1179.7162437082593</v>
      </c>
      <c r="E20" s="17">
        <f>D20/$D$33*1000</f>
        <v>17.536030683815795</v>
      </c>
      <c r="F20" s="17">
        <f>[54]Д6_ЦТП_ГВ!$K$43</f>
        <v>232.15313971107014</v>
      </c>
      <c r="G20" s="17">
        <f>F20/F$33*1000</f>
        <v>8.3968597999811596</v>
      </c>
      <c r="H20" s="17">
        <f>[54]Д6_ЦТП_ГВ!$K$43</f>
        <v>232.15313971107014</v>
      </c>
      <c r="I20" s="17">
        <f>H20/H$33*1000</f>
        <v>8.3968597999811596</v>
      </c>
      <c r="J20" s="17">
        <f>[54]Д6_ГВ!$K$43</f>
        <v>947.56310399718905</v>
      </c>
      <c r="K20" s="17">
        <f>J20/J$33*1000</f>
        <v>23.912520509273993</v>
      </c>
      <c r="L20" s="17">
        <f>[54]Д6_ГВ!$K$43</f>
        <v>947.56310399718905</v>
      </c>
      <c r="M20" s="17">
        <f>L20/L$33*1000</f>
        <v>23.912520509273993</v>
      </c>
    </row>
    <row r="21" spans="1:13" ht="15.75" customHeight="1" outlineLevel="1" x14ac:dyDescent="0.25">
      <c r="A21" s="237" t="s">
        <v>30</v>
      </c>
      <c r="B21" s="16" t="s">
        <v>24</v>
      </c>
      <c r="C21" s="10" t="s">
        <v>16</v>
      </c>
      <c r="D21" s="17">
        <f>[54]Д6_ГВ!K42+[54]Д6_ЦТП_ГВ!K42</f>
        <v>0</v>
      </c>
      <c r="E21" s="17">
        <f>D21/$D$33*1000</f>
        <v>0</v>
      </c>
      <c r="F21" s="17">
        <f>[54]Д6_ЦТП_ГВ!$K$42</f>
        <v>0</v>
      </c>
      <c r="G21" s="17">
        <f>F21/F$33*1000</f>
        <v>0</v>
      </c>
      <c r="H21" s="17">
        <f>[54]Д6_ЦТП_ГВ!$K$42</f>
        <v>0</v>
      </c>
      <c r="I21" s="17">
        <f>H21/H$33*1000</f>
        <v>0</v>
      </c>
      <c r="J21" s="17">
        <f>[54]Д6_ГВ!$K$42</f>
        <v>0</v>
      </c>
      <c r="K21" s="17">
        <f>J21/J$33*1000</f>
        <v>0</v>
      </c>
      <c r="L21" s="17">
        <f>[54]Д6_ГВ!$K$42</f>
        <v>0</v>
      </c>
      <c r="M21" s="17">
        <f>L21/L$33*1000</f>
        <v>0</v>
      </c>
    </row>
    <row r="22" spans="1:13" ht="21" outlineLevel="1" x14ac:dyDescent="0.25">
      <c r="A22" s="236">
        <v>3</v>
      </c>
      <c r="B22" s="12" t="s">
        <v>31</v>
      </c>
      <c r="C22" s="13" t="s">
        <v>16</v>
      </c>
      <c r="D22" s="14">
        <f>SUM(D23:D26)</f>
        <v>3708.8326399917105</v>
      </c>
      <c r="E22" s="14">
        <f>ROUND(E23+E24+E25+E26,2)</f>
        <v>55.13</v>
      </c>
      <c r="F22" s="14">
        <f t="shared" ref="F22" si="10">F23+F24+F25+F26</f>
        <v>326.63032168913389</v>
      </c>
      <c r="G22" s="14">
        <f>ROUND(G23+G24+G25+G26,2)</f>
        <v>11.95</v>
      </c>
      <c r="H22" s="14">
        <f t="shared" ref="H22:L22" si="11">H23+H24+H25+H26</f>
        <v>9.1571864042051754</v>
      </c>
      <c r="I22" s="14">
        <f>ROUND(I23+I24+I25+I26,2)</f>
        <v>29.31</v>
      </c>
      <c r="J22" s="14">
        <f t="shared" si="11"/>
        <v>3212.8343577764963</v>
      </c>
      <c r="K22" s="14">
        <f>ROUND(K23+K24+K25+K26,2)</f>
        <v>83.47</v>
      </c>
      <c r="L22" s="14">
        <f t="shared" si="11"/>
        <v>160.21077412187478</v>
      </c>
      <c r="M22" s="14">
        <f>ROUND(M23+M24+M25+M26,2)</f>
        <v>140.99</v>
      </c>
    </row>
    <row r="23" spans="1:13" ht="25.5" outlineLevel="1" x14ac:dyDescent="0.25">
      <c r="A23" s="237" t="s">
        <v>32</v>
      </c>
      <c r="B23" s="16" t="s">
        <v>33</v>
      </c>
      <c r="C23" s="10" t="s">
        <v>16</v>
      </c>
      <c r="D23" s="17">
        <f>'[54]Д8.1_ГВ_Катег'!$D$33</f>
        <v>2284.1094365798017</v>
      </c>
      <c r="E23" s="17">
        <f>D23/$D$34*1000</f>
        <v>33.952413030401502</v>
      </c>
      <c r="F23" s="17">
        <f>'[54]Д8.1_ГВ_Катег'!$F$33</f>
        <v>311.43821370359279</v>
      </c>
      <c r="G23" s="17">
        <f>F23/F$34*1000</f>
        <v>11.393305300761078</v>
      </c>
      <c r="H23" s="17">
        <f>'[54]Д8.1_ГВ_Катег'!$G$33</f>
        <v>3.5594949951278192</v>
      </c>
      <c r="I23" s="17">
        <f>H23/H$34*1000</f>
        <v>11.393305300761078</v>
      </c>
      <c r="J23" s="17">
        <f>'[54]Д8.1_ГВ_Катег'!I33</f>
        <v>1929.7984608217464</v>
      </c>
      <c r="K23" s="17">
        <f>J23/J$34*1000</f>
        <v>50.137776441920295</v>
      </c>
      <c r="L23" s="17">
        <f>'[54]Д8.1_ГВ_Катег'!J33</f>
        <v>39.313267059334329</v>
      </c>
      <c r="M23" s="17">
        <f>L23/L$34*1000</f>
        <v>34.596893450572438</v>
      </c>
    </row>
    <row r="24" spans="1:13" ht="18" customHeight="1" outlineLevel="1" x14ac:dyDescent="0.25">
      <c r="A24" s="237" t="s">
        <v>34</v>
      </c>
      <c r="B24" s="16" t="s">
        <v>20</v>
      </c>
      <c r="C24" s="10" t="s">
        <v>16</v>
      </c>
      <c r="D24" s="17">
        <f>'[54]Д8.1_ГВ_Катег'!$D$34</f>
        <v>0</v>
      </c>
      <c r="E24" s="17">
        <f>D24/$D$34*1000</f>
        <v>0</v>
      </c>
      <c r="F24" s="17">
        <f>'[54]Д8.1_ГВ_Катег'!$F$34</f>
        <v>0</v>
      </c>
      <c r="G24" s="17">
        <f>F24/F$34*1000</f>
        <v>0</v>
      </c>
      <c r="H24" s="17">
        <f>'[54]Д8.1_ГВ_Катег'!$G$34</f>
        <v>0</v>
      </c>
      <c r="I24" s="17">
        <f>H24/H$34*1000</f>
        <v>0</v>
      </c>
      <c r="J24" s="17">
        <f>'[54]Д8.1_ГВ_Катег'!I34</f>
        <v>0</v>
      </c>
      <c r="K24" s="17">
        <f>J24/J$34*1000</f>
        <v>0</v>
      </c>
      <c r="L24" s="17">
        <f>'[54]Д8.1_ГВ_Катег'!J34</f>
        <v>0</v>
      </c>
      <c r="M24" s="17">
        <f>L24/L$34*1000</f>
        <v>0</v>
      </c>
    </row>
    <row r="25" spans="1:13" ht="18" customHeight="1" outlineLevel="1" x14ac:dyDescent="0.25">
      <c r="A25" s="237" t="s">
        <v>35</v>
      </c>
      <c r="B25" s="16" t="s">
        <v>22</v>
      </c>
      <c r="C25" s="10" t="s">
        <v>16</v>
      </c>
      <c r="D25" s="17">
        <f>'[54]Д8.1_ГВ_Катег'!$D$35</f>
        <v>1424.723203411909</v>
      </c>
      <c r="E25" s="17">
        <f>D25/$D$34*1000</f>
        <v>21.177965416871928</v>
      </c>
      <c r="F25" s="17">
        <f>'[54]Д8.1_ГВ_Катег'!$F$35</f>
        <v>15.192107985541112</v>
      </c>
      <c r="G25" s="17">
        <f>F25/F$34*1000</f>
        <v>0.55577099028102817</v>
      </c>
      <c r="H25" s="17">
        <f>'[54]Д8.1_ГВ_Катег'!$G$35</f>
        <v>5.5976914090773562</v>
      </c>
      <c r="I25" s="17">
        <f>H25/H$34*1000</f>
        <v>17.917206595419202</v>
      </c>
      <c r="J25" s="17">
        <f>'[54]Д8.1_ГВ_Катег'!I35</f>
        <v>1283.0358969547499</v>
      </c>
      <c r="K25" s="17">
        <f>J25/J$34*1000</f>
        <v>33.334344634663843</v>
      </c>
      <c r="L25" s="17">
        <f>'[54]Д8.1_ГВ_Катег'!J35</f>
        <v>120.89750706254046</v>
      </c>
      <c r="M25" s="17">
        <f>L25/L$34*1000</f>
        <v>106.39355319845973</v>
      </c>
    </row>
    <row r="26" spans="1:13" ht="18" customHeight="1" outlineLevel="1" x14ac:dyDescent="0.25">
      <c r="A26" s="237" t="s">
        <v>36</v>
      </c>
      <c r="B26" s="16" t="s">
        <v>24</v>
      </c>
      <c r="C26" s="10" t="s">
        <v>16</v>
      </c>
      <c r="D26" s="17">
        <f>'[54]Д8.1_ГВ_Катег'!$D$39</f>
        <v>0</v>
      </c>
      <c r="E26" s="17">
        <f>D26/$D$34*1000</f>
        <v>0</v>
      </c>
      <c r="F26" s="17">
        <f>'[54]Д8.1_ГВ_Катег'!$F$39</f>
        <v>0</v>
      </c>
      <c r="G26" s="17">
        <f>F26/F$34*1000</f>
        <v>0</v>
      </c>
      <c r="H26" s="17">
        <f>'[54]Д8.1_ГВ_Катег'!$G$39</f>
        <v>0</v>
      </c>
      <c r="I26" s="17">
        <f>H26/H$34*1000</f>
        <v>0</v>
      </c>
      <c r="J26" s="17">
        <f>'[54]Д8.1_ГВ_Катег'!I39</f>
        <v>0</v>
      </c>
      <c r="K26" s="17">
        <f>J26/J$34*1000</f>
        <v>0</v>
      </c>
      <c r="L26" s="17">
        <f>'[54]Д8.1_ГВ_Катег'!J39</f>
        <v>0</v>
      </c>
      <c r="M26" s="17">
        <f>L26/L$34*1000</f>
        <v>0</v>
      </c>
    </row>
    <row r="27" spans="1:13" ht="21" x14ac:dyDescent="0.25">
      <c r="A27" s="236">
        <v>4</v>
      </c>
      <c r="B27" s="12" t="s">
        <v>37</v>
      </c>
      <c r="C27" s="13" t="s">
        <v>16</v>
      </c>
      <c r="D27" s="14">
        <f>D28+D29+D30+D31</f>
        <v>437022.38542823814</v>
      </c>
      <c r="E27" s="14">
        <f>E12+E17+E22</f>
        <v>1770.5600000000002</v>
      </c>
      <c r="F27" s="14">
        <f t="shared" ref="F27" si="12">F28+F29+F30+F31</f>
        <v>419326.99912322382</v>
      </c>
      <c r="G27" s="14">
        <f>G12+G17+G22</f>
        <v>1733.8600000000001</v>
      </c>
      <c r="H27" s="14">
        <f t="shared" ref="H27:L27" si="13">H28+H29+H30+H31</f>
        <v>419009.52598793892</v>
      </c>
      <c r="I27" s="14">
        <f>I12+I17+I22</f>
        <v>1751.22</v>
      </c>
      <c r="J27" s="14">
        <f t="shared" ref="J27" si="14">J28+J29+J30+J31</f>
        <v>426235.75527562492</v>
      </c>
      <c r="K27" s="14">
        <f>K12+K17+K22</f>
        <v>1794.3700000000001</v>
      </c>
      <c r="L27" s="14">
        <f t="shared" si="13"/>
        <v>423183.13169197028</v>
      </c>
      <c r="M27" s="14">
        <f>M12+M17+M22</f>
        <v>1851.89</v>
      </c>
    </row>
    <row r="28" spans="1:13" ht="22.5" x14ac:dyDescent="0.25">
      <c r="A28" s="237" t="s">
        <v>38</v>
      </c>
      <c r="B28" s="16" t="s">
        <v>39</v>
      </c>
      <c r="C28" s="10" t="s">
        <v>16</v>
      </c>
      <c r="D28" s="17">
        <f>D13+D18+D23</f>
        <v>407724.12212882581</v>
      </c>
      <c r="E28" s="17">
        <f t="shared" ref="E28" si="15">E13+E18+E23</f>
        <v>1643.6890682208448</v>
      </c>
      <c r="F28" s="17">
        <f>F13+F18+F23</f>
        <v>392385.83002323506</v>
      </c>
      <c r="G28" s="17">
        <f>G13+G18+G23</f>
        <v>1636.7496885750227</v>
      </c>
      <c r="H28" s="17">
        <f>H13+H18+H23</f>
        <v>392077.95130452659</v>
      </c>
      <c r="I28" s="17">
        <f t="shared" ref="I28:K31" si="16">I13+I18+I23</f>
        <v>1636.7496885750227</v>
      </c>
      <c r="J28" s="17">
        <f t="shared" si="16"/>
        <v>397311.3324223808</v>
      </c>
      <c r="K28" s="17">
        <f>K13+K18+K23</f>
        <v>1648.9763930171689</v>
      </c>
      <c r="L28" s="17">
        <f t="shared" ref="L28:M31" si="17">L13+L18+L23</f>
        <v>395420.8472286184</v>
      </c>
      <c r="M28" s="17">
        <f t="shared" si="17"/>
        <v>1633.435510025821</v>
      </c>
    </row>
    <row r="29" spans="1:13" ht="16.149999999999999" customHeight="1" x14ac:dyDescent="0.25">
      <c r="A29" s="237" t="s">
        <v>40</v>
      </c>
      <c r="B29" s="16" t="s">
        <v>20</v>
      </c>
      <c r="C29" s="10" t="s">
        <v>16</v>
      </c>
      <c r="D29" s="17">
        <f t="shared" ref="D29:I31" si="18">D14+D19+D24</f>
        <v>0</v>
      </c>
      <c r="E29" s="17">
        <f t="shared" si="18"/>
        <v>0</v>
      </c>
      <c r="F29" s="17">
        <f t="shared" si="18"/>
        <v>0</v>
      </c>
      <c r="G29" s="17">
        <f t="shared" si="18"/>
        <v>0</v>
      </c>
      <c r="H29" s="17">
        <f t="shared" si="18"/>
        <v>0</v>
      </c>
      <c r="I29" s="17">
        <f t="shared" si="18"/>
        <v>0</v>
      </c>
      <c r="J29" s="17">
        <f t="shared" si="16"/>
        <v>0</v>
      </c>
      <c r="K29" s="17">
        <f t="shared" si="16"/>
        <v>0</v>
      </c>
      <c r="L29" s="17">
        <f t="shared" si="17"/>
        <v>0</v>
      </c>
      <c r="M29" s="17">
        <f t="shared" si="17"/>
        <v>0</v>
      </c>
    </row>
    <row r="30" spans="1:13" ht="19.5" customHeight="1" x14ac:dyDescent="0.25">
      <c r="A30" s="237" t="s">
        <v>41</v>
      </c>
      <c r="B30" s="16" t="s">
        <v>22</v>
      </c>
      <c r="C30" s="10" t="s">
        <v>16</v>
      </c>
      <c r="D30" s="17">
        <f t="shared" si="18"/>
        <v>29298.263299412327</v>
      </c>
      <c r="E30" s="17">
        <f t="shared" si="18"/>
        <v>126.86607448307807</v>
      </c>
      <c r="F30" s="17">
        <f t="shared" si="18"/>
        <v>26941.169099988772</v>
      </c>
      <c r="G30" s="17">
        <f>G15+G20+G25</f>
        <v>97.104709172652534</v>
      </c>
      <c r="H30" s="17">
        <f t="shared" si="18"/>
        <v>26931.574683412309</v>
      </c>
      <c r="I30" s="17">
        <f t="shared" si="18"/>
        <v>114.4661447777907</v>
      </c>
      <c r="J30" s="17">
        <f t="shared" si="16"/>
        <v>28924.422853244097</v>
      </c>
      <c r="K30" s="17">
        <f t="shared" si="16"/>
        <v>145.39894352632817</v>
      </c>
      <c r="L30" s="17">
        <f t="shared" si="17"/>
        <v>27762.284463351891</v>
      </c>
      <c r="M30" s="17">
        <f t="shared" si="17"/>
        <v>218.45815209012406</v>
      </c>
    </row>
    <row r="31" spans="1:13" ht="19.5" customHeight="1" x14ac:dyDescent="0.25">
      <c r="A31" s="237" t="s">
        <v>42</v>
      </c>
      <c r="B31" s="16" t="s">
        <v>24</v>
      </c>
      <c r="C31" s="10" t="s">
        <v>16</v>
      </c>
      <c r="D31" s="17">
        <f t="shared" si="18"/>
        <v>0</v>
      </c>
      <c r="E31" s="17">
        <f t="shared" si="18"/>
        <v>0</v>
      </c>
      <c r="F31" s="17">
        <f t="shared" si="18"/>
        <v>0</v>
      </c>
      <c r="G31" s="17">
        <f t="shared" si="18"/>
        <v>0</v>
      </c>
      <c r="H31" s="17">
        <f t="shared" si="18"/>
        <v>0</v>
      </c>
      <c r="I31" s="17">
        <f t="shared" si="18"/>
        <v>0</v>
      </c>
      <c r="J31" s="17">
        <f t="shared" si="16"/>
        <v>0</v>
      </c>
      <c r="K31" s="17">
        <f t="shared" si="16"/>
        <v>0</v>
      </c>
      <c r="L31" s="17">
        <f t="shared" si="17"/>
        <v>0</v>
      </c>
      <c r="M31" s="17">
        <f t="shared" si="17"/>
        <v>0</v>
      </c>
    </row>
    <row r="32" spans="1:13" ht="27" customHeight="1" x14ac:dyDescent="0.25">
      <c r="A32" s="236">
        <v>5</v>
      </c>
      <c r="B32" s="22" t="s">
        <v>43</v>
      </c>
      <c r="C32" s="23" t="s">
        <v>44</v>
      </c>
      <c r="D32" s="14">
        <f>F32</f>
        <v>302815.59257739113</v>
      </c>
      <c r="E32" s="14" t="s">
        <v>45</v>
      </c>
      <c r="F32" s="14">
        <f>[54]Д4!$L$65</f>
        <v>302815.59257739113</v>
      </c>
      <c r="G32" s="14" t="s">
        <v>45</v>
      </c>
      <c r="H32" s="14">
        <f>[54]Д4!$L$65</f>
        <v>302815.59257739113</v>
      </c>
      <c r="I32" s="14" t="s">
        <v>45</v>
      </c>
      <c r="J32" s="14">
        <f>[54]Д4!$L$65</f>
        <v>302815.59257739113</v>
      </c>
      <c r="K32" s="14" t="s">
        <v>45</v>
      </c>
      <c r="L32" s="14">
        <f>[54]Д4!$L$65</f>
        <v>302815.59257739113</v>
      </c>
      <c r="M32" s="14" t="s">
        <v>45</v>
      </c>
    </row>
    <row r="33" spans="1:13" s="24" customFormat="1" ht="30.75" customHeight="1" x14ac:dyDescent="0.25">
      <c r="A33" s="236" t="s">
        <v>46</v>
      </c>
      <c r="B33" s="12" t="s">
        <v>283</v>
      </c>
      <c r="C33" s="23" t="s">
        <v>44</v>
      </c>
      <c r="D33" s="14">
        <f>F33+J33</f>
        <v>67273.846914343783</v>
      </c>
      <c r="E33" s="14" t="s">
        <v>45</v>
      </c>
      <c r="F33" s="14">
        <f>[54]Д6_ЦТП_ГВ!K51</f>
        <v>27647.614136845663</v>
      </c>
      <c r="G33" s="14" t="s">
        <v>45</v>
      </c>
      <c r="H33" s="14">
        <f>F33</f>
        <v>27647.614136845663</v>
      </c>
      <c r="I33" s="14" t="s">
        <v>45</v>
      </c>
      <c r="J33" s="14">
        <f>[54]Д6_ГВ!$K$51</f>
        <v>39626.232777498117</v>
      </c>
      <c r="K33" s="14" t="s">
        <v>45</v>
      </c>
      <c r="L33" s="14">
        <f>[54]Д6_ГВ!$K$51</f>
        <v>39626.232777498117</v>
      </c>
      <c r="M33" s="14" t="s">
        <v>45</v>
      </c>
    </row>
    <row r="34" spans="1:13" ht="30.75" customHeight="1" x14ac:dyDescent="0.25">
      <c r="A34" s="236" t="s">
        <v>48</v>
      </c>
      <c r="B34" s="12" t="s">
        <v>284</v>
      </c>
      <c r="C34" s="23"/>
      <c r="D34" s="14">
        <f>F34+H34+J34+L34</f>
        <v>67273.846914343783</v>
      </c>
      <c r="E34" s="14" t="s">
        <v>45</v>
      </c>
      <c r="F34" s="14">
        <f>'[54]Д8.1_ГВ_Катег'!$F$42</f>
        <v>27335.194263844449</v>
      </c>
      <c r="G34" s="14" t="s">
        <v>45</v>
      </c>
      <c r="H34" s="14">
        <f>'[54]Д8.1_ГВ_Катег'!$G$42</f>
        <v>312.41987300121264</v>
      </c>
      <c r="I34" s="14" t="s">
        <v>45</v>
      </c>
      <c r="J34" s="14">
        <f>'[54]Д8.1_ГВ_Катег'!I42</f>
        <v>38489.909161752097</v>
      </c>
      <c r="K34" s="14" t="s">
        <v>45</v>
      </c>
      <c r="L34" s="14">
        <f>'[54]Д8.1_ГВ_Катег'!J42</f>
        <v>1136.3236157460217</v>
      </c>
      <c r="M34" s="14" t="s">
        <v>45</v>
      </c>
    </row>
    <row r="35" spans="1:13" ht="19.5" customHeight="1" x14ac:dyDescent="0.25">
      <c r="A35" s="334" t="s">
        <v>285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93"/>
    </row>
    <row r="36" spans="1:13" ht="19.5" customHeight="1" x14ac:dyDescent="0.25">
      <c r="A36" s="394" t="s">
        <v>4</v>
      </c>
      <c r="B36" s="338" t="s">
        <v>5</v>
      </c>
      <c r="C36" s="336" t="s">
        <v>6</v>
      </c>
      <c r="D36" s="399" t="s">
        <v>7</v>
      </c>
      <c r="E36" s="366"/>
      <c r="F36" s="402" t="s">
        <v>8</v>
      </c>
      <c r="G36" s="402"/>
      <c r="H36" s="402"/>
      <c r="I36" s="402"/>
      <c r="J36" s="402"/>
      <c r="K36" s="402"/>
      <c r="L36" s="402"/>
      <c r="M36" s="402"/>
    </row>
    <row r="37" spans="1:13" ht="62.25" customHeight="1" x14ac:dyDescent="0.25">
      <c r="A37" s="395"/>
      <c r="B37" s="397"/>
      <c r="C37" s="398"/>
      <c r="D37" s="400"/>
      <c r="E37" s="368"/>
      <c r="F37" s="403" t="s">
        <v>9</v>
      </c>
      <c r="G37" s="404"/>
      <c r="H37" s="404"/>
      <c r="I37" s="405"/>
      <c r="J37" s="403" t="s">
        <v>10</v>
      </c>
      <c r="K37" s="404"/>
      <c r="L37" s="404"/>
      <c r="M37" s="405"/>
    </row>
    <row r="38" spans="1:13" ht="27.75" customHeight="1" x14ac:dyDescent="0.25">
      <c r="A38" s="395"/>
      <c r="B38" s="397"/>
      <c r="C38" s="398"/>
      <c r="D38" s="401"/>
      <c r="E38" s="370"/>
      <c r="F38" s="388" t="s">
        <v>11</v>
      </c>
      <c r="G38" s="389"/>
      <c r="H38" s="388" t="s">
        <v>12</v>
      </c>
      <c r="I38" s="389"/>
      <c r="J38" s="388" t="s">
        <v>11</v>
      </c>
      <c r="K38" s="389"/>
      <c r="L38" s="388" t="s">
        <v>12</v>
      </c>
      <c r="M38" s="389"/>
    </row>
    <row r="39" spans="1:13" ht="19.5" customHeight="1" x14ac:dyDescent="0.25">
      <c r="A39" s="396"/>
      <c r="B39" s="339"/>
      <c r="C39" s="337"/>
      <c r="D39" s="9" t="s">
        <v>13</v>
      </c>
      <c r="E39" s="238" t="s">
        <v>286</v>
      </c>
      <c r="F39" s="10" t="s">
        <v>13</v>
      </c>
      <c r="G39" s="238" t="s">
        <v>286</v>
      </c>
      <c r="H39" s="10" t="s">
        <v>13</v>
      </c>
      <c r="I39" s="238" t="s">
        <v>286</v>
      </c>
      <c r="J39" s="10" t="s">
        <v>13</v>
      </c>
      <c r="K39" s="238" t="s">
        <v>286</v>
      </c>
      <c r="L39" s="10" t="s">
        <v>13</v>
      </c>
      <c r="M39" s="238" t="s">
        <v>286</v>
      </c>
    </row>
    <row r="40" spans="1:13" ht="15.75" customHeight="1" x14ac:dyDescent="0.25">
      <c r="A40" s="10">
        <v>1</v>
      </c>
      <c r="B40" s="10">
        <v>2</v>
      </c>
      <c r="C40" s="10">
        <v>3</v>
      </c>
      <c r="D40" s="10">
        <v>3</v>
      </c>
      <c r="E40" s="10">
        <v>4</v>
      </c>
      <c r="F40" s="10">
        <v>5</v>
      </c>
      <c r="G40" s="10">
        <v>6</v>
      </c>
      <c r="H40" s="10">
        <v>7</v>
      </c>
      <c r="I40" s="10">
        <v>8</v>
      </c>
      <c r="J40" s="10">
        <v>9</v>
      </c>
      <c r="K40" s="10">
        <v>10</v>
      </c>
      <c r="L40" s="10">
        <v>11</v>
      </c>
      <c r="M40" s="10">
        <v>12</v>
      </c>
    </row>
    <row r="41" spans="1:13" ht="38.25" customHeight="1" x14ac:dyDescent="0.25">
      <c r="A41" s="236" t="s">
        <v>50</v>
      </c>
      <c r="B41" s="12" t="s">
        <v>287</v>
      </c>
      <c r="C41" s="239"/>
      <c r="D41" s="240">
        <f>F41+H41+J41+L41</f>
        <v>67273.846914343783</v>
      </c>
      <c r="E41" s="240" t="s">
        <v>45</v>
      </c>
      <c r="F41" s="241">
        <f>'[54]Д8.1_ГВ_Катег'!$F$42</f>
        <v>27335.194263844449</v>
      </c>
      <c r="G41" s="14" t="s">
        <v>45</v>
      </c>
      <c r="H41" s="241">
        <f>'[54]Д8.1_ГВ_Катег'!G42</f>
        <v>312.41987300121264</v>
      </c>
      <c r="I41" s="14" t="s">
        <v>45</v>
      </c>
      <c r="J41" s="14">
        <f>'[54]Д8.1_ГВ_Катег'!I42</f>
        <v>38489.909161752097</v>
      </c>
      <c r="K41" s="14" t="s">
        <v>45</v>
      </c>
      <c r="L41" s="14">
        <f>'[54]Д8.1_ГВ_Катег'!J42</f>
        <v>1136.3236157460217</v>
      </c>
      <c r="M41" s="14" t="s">
        <v>45</v>
      </c>
    </row>
    <row r="42" spans="1:13" s="244" customFormat="1" ht="28.5" customHeight="1" x14ac:dyDescent="0.25">
      <c r="A42" s="242" t="s">
        <v>53</v>
      </c>
      <c r="B42" s="243" t="s">
        <v>288</v>
      </c>
      <c r="D42" s="245">
        <f>F42+H42+J42+L42</f>
        <v>1365143.0496883758</v>
      </c>
      <c r="E42" s="240" t="s">
        <v>45</v>
      </c>
      <c r="F42" s="246">
        <f>[54]м3!$P$30</f>
        <v>564128.95532324759</v>
      </c>
      <c r="G42" s="246" t="s">
        <v>77</v>
      </c>
      <c r="H42" s="246">
        <f>[54]м3!$P$10</f>
        <v>6421.4998228162667</v>
      </c>
      <c r="I42" s="246" t="s">
        <v>77</v>
      </c>
      <c r="J42" s="246">
        <f>[54]м3!$P$41</f>
        <v>772440.74349309108</v>
      </c>
      <c r="K42" s="246" t="s">
        <v>77</v>
      </c>
      <c r="L42" s="246">
        <f>[54]м3!$P$20</f>
        <v>22151.851049220877</v>
      </c>
      <c r="M42" s="246" t="s">
        <v>77</v>
      </c>
    </row>
    <row r="43" spans="1:13" s="244" customFormat="1" ht="22.5" customHeight="1" x14ac:dyDescent="0.25">
      <c r="A43" s="247">
        <v>10</v>
      </c>
      <c r="B43" s="16" t="s">
        <v>289</v>
      </c>
      <c r="C43" s="54"/>
      <c r="D43" s="248">
        <v>11.44</v>
      </c>
      <c r="E43" s="248" t="s">
        <v>77</v>
      </c>
      <c r="F43" s="248" t="s">
        <v>77</v>
      </c>
      <c r="G43" s="248">
        <v>11.44</v>
      </c>
      <c r="H43" s="248" t="s">
        <v>77</v>
      </c>
      <c r="I43" s="248">
        <f>G43</f>
        <v>11.44</v>
      </c>
      <c r="J43" s="248" t="s">
        <v>77</v>
      </c>
      <c r="K43" s="248">
        <f>G43</f>
        <v>11.44</v>
      </c>
      <c r="L43" s="248" t="s">
        <v>77</v>
      </c>
      <c r="M43" s="248">
        <f>G43</f>
        <v>11.44</v>
      </c>
    </row>
    <row r="44" spans="1:13" s="54" customFormat="1" ht="24" customHeight="1" x14ac:dyDescent="0.25">
      <c r="A44" s="249">
        <v>11</v>
      </c>
      <c r="B44" s="12" t="s">
        <v>290</v>
      </c>
      <c r="D44" s="240">
        <f>D45+D48</f>
        <v>134729.23698807857</v>
      </c>
      <c r="E44" s="240">
        <f>D44*1000/D42</f>
        <v>98.692394924351333</v>
      </c>
      <c r="F44" s="250">
        <f>F45+F48</f>
        <v>53849.035175207297</v>
      </c>
      <c r="G44" s="251">
        <f>F44*1000/$F$42</f>
        <v>95.455187447968584</v>
      </c>
      <c r="H44" s="250">
        <f>H45+H48</f>
        <v>620.57788797020169</v>
      </c>
      <c r="I44" s="251">
        <f>H44*1000/$H$42</f>
        <v>96.640645502351788</v>
      </c>
      <c r="J44" s="250">
        <f>J45+J48</f>
        <v>77901.860408134089</v>
      </c>
      <c r="K44" s="251">
        <f>J44*1000/$J$42</f>
        <v>100.85156831040575</v>
      </c>
      <c r="L44" s="250">
        <f>L45+L48</f>
        <v>2357.7635167669873</v>
      </c>
      <c r="M44" s="251">
        <f>L44*1000/$L$42</f>
        <v>106.43641073281388</v>
      </c>
    </row>
    <row r="45" spans="1:13" s="255" customFormat="1" ht="27" customHeight="1" x14ac:dyDescent="0.25">
      <c r="A45" s="252" t="s">
        <v>291</v>
      </c>
      <c r="B45" s="16" t="s">
        <v>292</v>
      </c>
      <c r="C45" s="54"/>
      <c r="D45" s="240">
        <f>F45+H45+J45+L45</f>
        <v>119112.00049964356</v>
      </c>
      <c r="E45" s="253">
        <f>D45*1000/$D$42</f>
        <v>87.25239492435135</v>
      </c>
      <c r="F45" s="254">
        <f>G27*F41/1000</f>
        <v>47395.399926309343</v>
      </c>
      <c r="G45" s="253">
        <f t="shared" ref="G45:G48" si="19">F45*1000/$F$42</f>
        <v>84.015187447968586</v>
      </c>
      <c r="H45" s="254">
        <f>I27*H41/1000</f>
        <v>547.11592999718357</v>
      </c>
      <c r="I45" s="253">
        <f t="shared" ref="I45:I48" si="20">H45*1000/$H$42</f>
        <v>85.20064550235179</v>
      </c>
      <c r="J45" s="254">
        <f>K27*J41/1000</f>
        <v>69065.138302573119</v>
      </c>
      <c r="K45" s="253">
        <f t="shared" ref="K45:K48" si="21">J45*1000/$J$42</f>
        <v>89.411568310405741</v>
      </c>
      <c r="L45" s="254">
        <f>M27*L41/1000</f>
        <v>2104.3463407639006</v>
      </c>
      <c r="M45" s="253">
        <f t="shared" ref="M45:M48" si="22">L45*1000/$L$42</f>
        <v>94.996410732813871</v>
      </c>
    </row>
    <row r="46" spans="1:13" s="255" customFormat="1" ht="27" customHeight="1" x14ac:dyDescent="0.25">
      <c r="A46" s="252" t="s">
        <v>293</v>
      </c>
      <c r="B46" s="256" t="s">
        <v>33</v>
      </c>
      <c r="C46" s="54"/>
      <c r="D46" s="257">
        <f>F46+H46+J46+L46</f>
        <v>110577.28675026949</v>
      </c>
      <c r="E46" s="253">
        <f t="shared" ref="E46:E47" si="23">D46*1000/$D$42</f>
        <v>81.000512565705989</v>
      </c>
      <c r="F46" s="254">
        <f>G28*F41/1000</f>
        <v>44740.870698485152</v>
      </c>
      <c r="G46" s="253">
        <f t="shared" si="19"/>
        <v>79.309651235413895</v>
      </c>
      <c r="H46" s="254">
        <f>I28*H41/1000</f>
        <v>511.35312983938292</v>
      </c>
      <c r="I46" s="253">
        <f t="shared" si="20"/>
        <v>79.631416950677348</v>
      </c>
      <c r="J46" s="254">
        <f>K28*J41/1000</f>
        <v>63468.951577104453</v>
      </c>
      <c r="K46" s="253">
        <f t="shared" si="21"/>
        <v>82.166757918657282</v>
      </c>
      <c r="L46" s="254">
        <f>M28*L41/1000</f>
        <v>1856.1113448404878</v>
      </c>
      <c r="M46" s="253">
        <f t="shared" si="22"/>
        <v>83.790349651424322</v>
      </c>
    </row>
    <row r="47" spans="1:13" s="255" customFormat="1" ht="27" customHeight="1" x14ac:dyDescent="0.25">
      <c r="A47" s="252" t="s">
        <v>294</v>
      </c>
      <c r="B47" s="256" t="s">
        <v>22</v>
      </c>
      <c r="C47" s="54"/>
      <c r="D47" s="257">
        <f>F47+H47+J47+L47</f>
        <v>8534.7688733983305</v>
      </c>
      <c r="E47" s="253">
        <f t="shared" si="23"/>
        <v>6.2519227383141862</v>
      </c>
      <c r="F47" s="254">
        <f>G30*F41/1000</f>
        <v>2654.3760891685752</v>
      </c>
      <c r="G47" s="253">
        <f t="shared" si="19"/>
        <v>4.7052647521834965</v>
      </c>
      <c r="H47" s="254">
        <f>I30*H41/1000</f>
        <v>35.76149841441579</v>
      </c>
      <c r="I47" s="253">
        <f t="shared" si="20"/>
        <v>5.5690258352653714</v>
      </c>
      <c r="J47" s="254">
        <f>K30*J41/1000</f>
        <v>5596.3921285430952</v>
      </c>
      <c r="K47" s="253">
        <f t="shared" si="21"/>
        <v>7.2450763060935692</v>
      </c>
      <c r="L47" s="254">
        <f>M30*L41/1000</f>
        <v>248.23915727224411</v>
      </c>
      <c r="M47" s="253">
        <f t="shared" si="22"/>
        <v>11.206248936969768</v>
      </c>
    </row>
    <row r="48" spans="1:13" s="244" customFormat="1" ht="27" customHeight="1" x14ac:dyDescent="0.25">
      <c r="A48" s="258" t="s">
        <v>295</v>
      </c>
      <c r="B48" s="16" t="s">
        <v>296</v>
      </c>
      <c r="D48" s="240">
        <f>F48+H48+J48+L48</f>
        <v>15617.236488435021</v>
      </c>
      <c r="E48" s="253">
        <f>D48*1000/$D$42</f>
        <v>11.440000000000001</v>
      </c>
      <c r="F48" s="259">
        <f>F42*G43/1000</f>
        <v>6453.6352488979519</v>
      </c>
      <c r="G48" s="253">
        <f t="shared" si="19"/>
        <v>11.44</v>
      </c>
      <c r="H48" s="259">
        <f>H42*I43/1000</f>
        <v>73.461957973018087</v>
      </c>
      <c r="I48" s="253">
        <f t="shared" si="20"/>
        <v>11.44</v>
      </c>
      <c r="J48" s="259">
        <f>J42*K43/1000</f>
        <v>8836.7221055609625</v>
      </c>
      <c r="K48" s="253">
        <f t="shared" si="21"/>
        <v>11.44</v>
      </c>
      <c r="L48" s="259">
        <f>L42*M43/1000</f>
        <v>253.41717600308681</v>
      </c>
      <c r="M48" s="253">
        <f t="shared" si="22"/>
        <v>11.44</v>
      </c>
    </row>
    <row r="49" spans="1:13" s="262" customFormat="1" ht="36" customHeight="1" x14ac:dyDescent="0.25">
      <c r="A49" s="260">
        <v>12</v>
      </c>
      <c r="B49" s="261" t="s">
        <v>297</v>
      </c>
      <c r="D49" s="263" t="s">
        <v>45</v>
      </c>
      <c r="E49" s="264">
        <f>E44*1.2</f>
        <v>118.43087390922159</v>
      </c>
      <c r="F49" s="265" t="s">
        <v>169</v>
      </c>
      <c r="G49" s="264">
        <f>G44*1.2</f>
        <v>114.5462249375623</v>
      </c>
      <c r="H49" s="265" t="s">
        <v>169</v>
      </c>
      <c r="I49" s="264">
        <f>I44*1.2</f>
        <v>115.96877460282214</v>
      </c>
      <c r="J49" s="265" t="s">
        <v>169</v>
      </c>
      <c r="K49" s="264">
        <f>K44*1.2</f>
        <v>121.0218819724869</v>
      </c>
      <c r="L49" s="265" t="s">
        <v>169</v>
      </c>
      <c r="M49" s="264">
        <f>M44*1.2</f>
        <v>127.72369287937666</v>
      </c>
    </row>
    <row r="50" spans="1:13" s="262" customFormat="1" ht="24.75" customHeight="1" x14ac:dyDescent="0.25">
      <c r="A50" s="266"/>
      <c r="B50" s="6"/>
      <c r="C50" s="41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262" customFormat="1" ht="24.75" customHeight="1" x14ac:dyDescent="0.25">
      <c r="A51" s="266"/>
      <c r="B51" s="6"/>
      <c r="C51" s="41"/>
      <c r="D51" s="6"/>
      <c r="E51" s="6"/>
      <c r="F51" s="267"/>
      <c r="G51" s="6"/>
      <c r="H51" s="6"/>
      <c r="I51" s="6"/>
      <c r="J51" s="6"/>
      <c r="K51" s="6"/>
      <c r="L51" s="6"/>
      <c r="M51" s="6"/>
    </row>
    <row r="52" spans="1:13" s="54" customFormat="1" ht="24.75" customHeight="1" x14ac:dyDescent="0.25">
      <c r="A52" s="268"/>
      <c r="B52" s="269" t="s">
        <v>61</v>
      </c>
      <c r="C52" s="270"/>
      <c r="D52" s="415" t="s">
        <v>298</v>
      </c>
      <c r="E52" s="415"/>
      <c r="F52" s="271"/>
      <c r="G52" s="272"/>
      <c r="H52" s="273" t="s">
        <v>78</v>
      </c>
      <c r="I52" s="273"/>
      <c r="J52" s="273"/>
      <c r="K52" s="273"/>
      <c r="L52" s="273"/>
      <c r="M52" s="273"/>
    </row>
    <row r="53" spans="1:13" s="54" customFormat="1" ht="24.75" customHeight="1" x14ac:dyDescent="0.25">
      <c r="A53" s="274"/>
      <c r="B53" s="275"/>
      <c r="C53" s="276"/>
      <c r="D53" s="391" t="s">
        <v>64</v>
      </c>
      <c r="E53" s="391"/>
      <c r="F53" s="392"/>
      <c r="G53" s="392"/>
      <c r="H53" s="38"/>
      <c r="I53" s="38"/>
      <c r="J53" s="38"/>
      <c r="K53" s="38"/>
      <c r="L53" s="38"/>
      <c r="M53" s="38"/>
    </row>
  </sheetData>
  <mergeCells count="31">
    <mergeCell ref="A7:A10"/>
    <mergeCell ref="B7:B10"/>
    <mergeCell ref="C7:C10"/>
    <mergeCell ref="D7:E9"/>
    <mergeCell ref="F7:M7"/>
    <mergeCell ref="H1:M1"/>
    <mergeCell ref="B2:M2"/>
    <mergeCell ref="B3:M3"/>
    <mergeCell ref="B4:M4"/>
    <mergeCell ref="A6:M6"/>
    <mergeCell ref="F8:I8"/>
    <mergeCell ref="J8:M8"/>
    <mergeCell ref="F9:G9"/>
    <mergeCell ref="H9:I9"/>
    <mergeCell ref="J9:K9"/>
    <mergeCell ref="L9:M9"/>
    <mergeCell ref="A35:M35"/>
    <mergeCell ref="A36:A39"/>
    <mergeCell ref="B36:B39"/>
    <mergeCell ref="C36:C39"/>
    <mergeCell ref="D36:E38"/>
    <mergeCell ref="F36:M36"/>
    <mergeCell ref="F37:I37"/>
    <mergeCell ref="J37:M37"/>
    <mergeCell ref="F38:G38"/>
    <mergeCell ref="H38:I38"/>
    <mergeCell ref="J38:K38"/>
    <mergeCell ref="L38:M38"/>
    <mergeCell ref="D52:E52"/>
    <mergeCell ref="D53:E53"/>
    <mergeCell ref="F53:G53"/>
  </mergeCells>
  <conditionalFormatting sqref="B1">
    <cfRule type="containsText" dxfId="88" priority="19" operator="containsText" text="Для корек">
      <formula>NOT(ISERROR(SEARCH("Для корек",B1)))</formula>
    </cfRule>
  </conditionalFormatting>
  <conditionalFormatting sqref="D32 H52:M53 F17:I21 D17:E31 F42:M48 E49:M49 E43 F22:K32 F33:I33 F41:J41 F34:J34 D12:K16">
    <cfRule type="expression" dxfId="87" priority="18">
      <formula>D12="ПОМИЛКА"</formula>
    </cfRule>
  </conditionalFormatting>
  <conditionalFormatting sqref="M18:M21 L22:M31 L12:M17 M32">
    <cfRule type="expression" dxfId="86" priority="17">
      <formula>L12="ПОМИЛКА"</formula>
    </cfRule>
  </conditionalFormatting>
  <conditionalFormatting sqref="L18:L21">
    <cfRule type="expression" dxfId="85" priority="16">
      <formula>L18="ПОМИЛКА"</formula>
    </cfRule>
  </conditionalFormatting>
  <conditionalFormatting sqref="J17:K17 K18:K21">
    <cfRule type="expression" dxfId="84" priority="15">
      <formula>J17="ПОМИЛКА"</formula>
    </cfRule>
  </conditionalFormatting>
  <conditionalFormatting sqref="J18:J21">
    <cfRule type="expression" dxfId="83" priority="14">
      <formula>J18="ПОМИЛКА"</formula>
    </cfRule>
  </conditionalFormatting>
  <conditionalFormatting sqref="L34:M34 L42:M43 L41 M33">
    <cfRule type="expression" dxfId="82" priority="11">
      <formula>L33="ПОМИЛКА"</formula>
    </cfRule>
  </conditionalFormatting>
  <conditionalFormatting sqref="E32">
    <cfRule type="expression" dxfId="81" priority="13">
      <formula>E32="ПОМИЛКА"</formula>
    </cfRule>
  </conditionalFormatting>
  <conditionalFormatting sqref="E33:E34 E41">
    <cfRule type="expression" dxfId="80" priority="9">
      <formula>E33="ПОМИЛКА"</formula>
    </cfRule>
  </conditionalFormatting>
  <conditionalFormatting sqref="D33:D34 D41:D43">
    <cfRule type="expression" dxfId="79" priority="12">
      <formula>D33="ПОМИЛКА"</formula>
    </cfRule>
  </conditionalFormatting>
  <conditionalFormatting sqref="K33:K34 K42:K43">
    <cfRule type="expression" dxfId="78" priority="10">
      <formula>K33="ПОМИЛКА"</formula>
    </cfRule>
  </conditionalFormatting>
  <conditionalFormatting sqref="M41 K41">
    <cfRule type="expression" dxfId="77" priority="8">
      <formula>K41="ПОМИЛКА"</formula>
    </cfRule>
  </conditionalFormatting>
  <conditionalFormatting sqref="E42:E44">
    <cfRule type="expression" dxfId="76" priority="7">
      <formula>E42="ПОМИЛКА"</formula>
    </cfRule>
  </conditionalFormatting>
  <conditionalFormatting sqref="E45:E48">
    <cfRule type="expression" dxfId="75" priority="6">
      <formula>E45="ПОМИЛКА"</formula>
    </cfRule>
  </conditionalFormatting>
  <conditionalFormatting sqref="D44:D48">
    <cfRule type="expression" dxfId="74" priority="5">
      <formula>D44="ПОМИЛКА"</formula>
    </cfRule>
  </conditionalFormatting>
  <conditionalFormatting sqref="D49">
    <cfRule type="expression" dxfId="73" priority="4">
      <formula>D49="ПОМИЛКА"</formula>
    </cfRule>
  </conditionalFormatting>
  <conditionalFormatting sqref="D43">
    <cfRule type="expression" dxfId="72" priority="3">
      <formula>D43="ПОМИЛКА"</formula>
    </cfRule>
  </conditionalFormatting>
  <conditionalFormatting sqref="L32">
    <cfRule type="expression" dxfId="71" priority="1">
      <formula>L32="ПОМИЛКА"</formula>
    </cfRule>
  </conditionalFormatting>
  <conditionalFormatting sqref="L33 J33">
    <cfRule type="expression" dxfId="70" priority="2">
      <formula>J33="ПОМИЛКА"</formula>
    </cfRule>
  </conditionalFormatting>
  <printOptions horizontalCentered="1"/>
  <pageMargins left="0.35433070866141736" right="0.19685039370078741" top="0.55118110236220474" bottom="0" header="0.31496062992125984" footer="0.31496062992125984"/>
  <pageSetup paperSize="9" scale="84" fitToHeight="2" orientation="landscape" blackAndWhite="1" r:id="rId1"/>
  <rowBreaks count="1" manualBreakCount="1">
    <brk id="3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tabSelected="1" view="pageBreakPreview" zoomScaleNormal="100" zoomScaleSheetLayoutView="100" workbookViewId="0">
      <pane xSplit="3" ySplit="11" topLeftCell="D12" activePane="bottomRight" state="frozen"/>
      <selection activeCell="N26" sqref="N26:T26"/>
      <selection pane="topRight" activeCell="N26" sqref="N26:T26"/>
      <selection pane="bottomLeft" activeCell="N26" sqref="N26:T26"/>
      <selection pane="bottomRight" activeCell="N26" sqref="N26:T26"/>
    </sheetView>
  </sheetViews>
  <sheetFormatPr defaultColWidth="9.140625" defaultRowHeight="15" x14ac:dyDescent="0.25"/>
  <cols>
    <col min="1" max="1" width="5.5703125" style="121" customWidth="1"/>
    <col min="2" max="2" width="40.85546875" style="57" customWidth="1"/>
    <col min="3" max="3" width="10.5703125" style="57" customWidth="1"/>
    <col min="4" max="4" width="16.7109375" style="57" customWidth="1"/>
    <col min="5" max="8" width="14.85546875" style="57" customWidth="1"/>
    <col min="9" max="9" width="16.5703125" style="57" customWidth="1"/>
    <col min="10" max="10" width="9.28515625" style="57" customWidth="1"/>
    <col min="11" max="11" width="17.5703125" style="57" customWidth="1"/>
    <col min="12" max="19" width="9.28515625" style="57" customWidth="1"/>
    <col min="20" max="16384" width="9.140625" style="57"/>
  </cols>
  <sheetData>
    <row r="1" spans="1:8" ht="49.5" customHeight="1" x14ac:dyDescent="0.25">
      <c r="A1" s="56"/>
      <c r="C1" s="58"/>
      <c r="D1" s="58"/>
      <c r="E1" s="375" t="s">
        <v>80</v>
      </c>
      <c r="F1" s="375"/>
      <c r="G1" s="375"/>
      <c r="H1" s="375"/>
    </row>
    <row r="2" spans="1:8" ht="16.5" customHeight="1" x14ac:dyDescent="0.25">
      <c r="A2" s="59"/>
      <c r="B2" s="58"/>
      <c r="C2" s="58"/>
      <c r="D2" s="58"/>
      <c r="E2" s="60"/>
      <c r="F2" s="60"/>
      <c r="G2" s="60"/>
      <c r="H2" s="60"/>
    </row>
    <row r="3" spans="1:8" ht="30.75" customHeight="1" x14ac:dyDescent="0.25">
      <c r="A3" s="425" t="s">
        <v>227</v>
      </c>
      <c r="B3" s="425"/>
      <c r="C3" s="425"/>
      <c r="D3" s="425"/>
      <c r="E3" s="425"/>
      <c r="F3" s="425"/>
      <c r="G3" s="425"/>
      <c r="H3" s="425"/>
    </row>
    <row r="4" spans="1:8" x14ac:dyDescent="0.25">
      <c r="A4" s="59"/>
      <c r="B4" s="426" t="str">
        <f>'[54]1_Елементи витрат'!A3</f>
        <v>КПТМ "Черкаситеплокомуненерго"</v>
      </c>
      <c r="C4" s="426"/>
      <c r="D4" s="426"/>
      <c r="E4" s="426"/>
      <c r="F4" s="426"/>
      <c r="G4" s="426"/>
      <c r="H4" s="426"/>
    </row>
    <row r="5" spans="1:8" x14ac:dyDescent="0.25">
      <c r="A5" s="59"/>
      <c r="B5" s="427" t="s">
        <v>2</v>
      </c>
      <c r="C5" s="427"/>
      <c r="D5" s="427"/>
      <c r="E5" s="427"/>
      <c r="F5" s="427"/>
      <c r="G5" s="427"/>
      <c r="H5" s="427"/>
    </row>
    <row r="6" spans="1:8" x14ac:dyDescent="0.25">
      <c r="A6" s="59"/>
      <c r="B6" s="58"/>
      <c r="C6" s="58"/>
      <c r="D6" s="58"/>
      <c r="E6" s="58"/>
      <c r="F6" s="428"/>
      <c r="G6" s="428"/>
      <c r="H6" s="428"/>
    </row>
    <row r="7" spans="1:8" ht="22.5" customHeight="1" x14ac:dyDescent="0.25">
      <c r="A7" s="429" t="s">
        <v>4</v>
      </c>
      <c r="B7" s="430" t="s">
        <v>83</v>
      </c>
      <c r="C7" s="430" t="s">
        <v>6</v>
      </c>
      <c r="D7" s="430" t="s">
        <v>84</v>
      </c>
      <c r="E7" s="430" t="s">
        <v>174</v>
      </c>
      <c r="F7" s="430"/>
      <c r="G7" s="430"/>
      <c r="H7" s="430"/>
    </row>
    <row r="8" spans="1:8" ht="36" customHeight="1" x14ac:dyDescent="0.25">
      <c r="A8" s="429"/>
      <c r="B8" s="430"/>
      <c r="C8" s="430"/>
      <c r="D8" s="430"/>
      <c r="E8" s="151" t="s">
        <v>175</v>
      </c>
      <c r="F8" s="151" t="s">
        <v>176</v>
      </c>
      <c r="G8" s="151" t="s">
        <v>177</v>
      </c>
      <c r="H8" s="151" t="s">
        <v>178</v>
      </c>
    </row>
    <row r="9" spans="1:8" s="71" customFormat="1" x14ac:dyDescent="0.25">
      <c r="A9" s="63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</row>
    <row r="10" spans="1:8" s="71" customFormat="1" ht="24" customHeight="1" x14ac:dyDescent="0.25">
      <c r="A10" s="67" t="s">
        <v>228</v>
      </c>
      <c r="B10" s="68" t="s">
        <v>229</v>
      </c>
      <c r="C10" s="69" t="s">
        <v>90</v>
      </c>
      <c r="D10" s="70">
        <f>SUM(E10:H10)</f>
        <v>351628.41590288904</v>
      </c>
      <c r="E10" s="70">
        <f>[54]Д2!F76</f>
        <v>273692.4791718293</v>
      </c>
      <c r="F10" s="70">
        <f>[54]Д2!F80</f>
        <v>51528.318396914583</v>
      </c>
      <c r="G10" s="70">
        <f>[54]Д2!F84</f>
        <v>26182.409314651868</v>
      </c>
      <c r="H10" s="70">
        <f>[54]Д2!F88</f>
        <v>225.20901949332836</v>
      </c>
    </row>
    <row r="11" spans="1:8" s="92" customFormat="1" ht="18" customHeight="1" x14ac:dyDescent="0.25">
      <c r="A11" s="208" t="s">
        <v>230</v>
      </c>
      <c r="B11" s="82" t="s">
        <v>231</v>
      </c>
      <c r="C11" s="83" t="s">
        <v>90</v>
      </c>
      <c r="D11" s="84">
        <f>E11+F11+G11+H11</f>
        <v>110598.73900148169</v>
      </c>
      <c r="E11" s="84">
        <f>'[54]Д2.1'!$F$127</f>
        <v>93539.135988557784</v>
      </c>
      <c r="F11" s="84">
        <f>'[54]Д2.1'!$F$130</f>
        <v>13897.059027481382</v>
      </c>
      <c r="G11" s="84">
        <f>'[54]Д2.1'!$F$133</f>
        <v>3162.5439854425267</v>
      </c>
      <c r="H11" s="84">
        <f>'[54]Д2.1'!$F$136</f>
        <v>0</v>
      </c>
    </row>
    <row r="12" spans="1:8" s="92" customFormat="1" ht="18" customHeight="1" x14ac:dyDescent="0.25">
      <c r="A12" s="208" t="s">
        <v>232</v>
      </c>
      <c r="B12" s="82" t="s">
        <v>233</v>
      </c>
      <c r="C12" s="83" t="s">
        <v>90</v>
      </c>
      <c r="D12" s="84">
        <f>E12+F12+G12+H12</f>
        <v>241029.67690140739</v>
      </c>
      <c r="E12" s="84">
        <f>'[54]Д2.1'!$F$113</f>
        <v>180153.34318327147</v>
      </c>
      <c r="F12" s="84">
        <f>'[54]Д2.1'!$F$116</f>
        <v>37631.259369433203</v>
      </c>
      <c r="G12" s="84">
        <f>'[54]Д2.1'!$F$119</f>
        <v>23019.865329209359</v>
      </c>
      <c r="H12" s="84">
        <f>'[54]Д2.1'!$F$122</f>
        <v>225.20901949332836</v>
      </c>
    </row>
    <row r="13" spans="1:8" s="131" customFormat="1" ht="35.25" customHeight="1" x14ac:dyDescent="0.25">
      <c r="A13" s="73" t="s">
        <v>234</v>
      </c>
      <c r="B13" s="74" t="s">
        <v>153</v>
      </c>
      <c r="C13" s="75" t="s">
        <v>95</v>
      </c>
      <c r="D13" s="76">
        <f>D14+D17</f>
        <v>141.86437391699005</v>
      </c>
      <c r="E13" s="76">
        <f t="shared" ref="E13:H13" si="0">E14+E17</f>
        <v>103.25114887107455</v>
      </c>
      <c r="F13" s="76">
        <f t="shared" si="0"/>
        <v>25.454569320106977</v>
      </c>
      <c r="G13" s="76">
        <f t="shared" si="0"/>
        <v>13.047474650608528</v>
      </c>
      <c r="H13" s="76">
        <f t="shared" si="0"/>
        <v>0.11118107520000001</v>
      </c>
    </row>
    <row r="14" spans="1:8" s="77" customFormat="1" x14ac:dyDescent="0.25">
      <c r="A14" s="210" t="s">
        <v>235</v>
      </c>
      <c r="B14" s="221" t="s">
        <v>236</v>
      </c>
      <c r="C14" s="212" t="s">
        <v>95</v>
      </c>
      <c r="D14" s="213">
        <f t="shared" ref="D14:D19" si="1">SUM(E14:H14)</f>
        <v>40.893942515319445</v>
      </c>
      <c r="E14" s="213">
        <f>[54]Тран!E21</f>
        <v>32.959476999439282</v>
      </c>
      <c r="F14" s="213">
        <f>[54]Тран!F21</f>
        <v>6.3385802069328108</v>
      </c>
      <c r="G14" s="213">
        <f>[54]Тран!G21</f>
        <v>1.5958853089473533</v>
      </c>
      <c r="H14" s="213">
        <f>[54]Тран!H21</f>
        <v>0</v>
      </c>
    </row>
    <row r="15" spans="1:8" s="77" customFormat="1" ht="14.25" customHeight="1" x14ac:dyDescent="0.25">
      <c r="A15" s="210" t="s">
        <v>237</v>
      </c>
      <c r="B15" s="222" t="s">
        <v>238</v>
      </c>
      <c r="C15" s="212" t="s">
        <v>95</v>
      </c>
      <c r="D15" s="213">
        <f>SUM(E15:H15)</f>
        <v>39.390824720785169</v>
      </c>
      <c r="E15" s="213">
        <v>32.440512997170941</v>
      </c>
      <c r="F15" s="213">
        <v>5.5010116488528107</v>
      </c>
      <c r="G15" s="213">
        <v>1.4493000747614204</v>
      </c>
      <c r="H15" s="213">
        <v>0</v>
      </c>
    </row>
    <row r="16" spans="1:8" s="77" customFormat="1" ht="14.25" customHeight="1" x14ac:dyDescent="0.25">
      <c r="A16" s="210" t="s">
        <v>239</v>
      </c>
      <c r="B16" s="223" t="s">
        <v>87</v>
      </c>
      <c r="C16" s="212" t="s">
        <v>95</v>
      </c>
      <c r="D16" s="213">
        <f t="shared" si="1"/>
        <v>1.5031177945342735</v>
      </c>
      <c r="E16" s="213">
        <v>0.51896400226834072</v>
      </c>
      <c r="F16" s="213">
        <v>0.83756855807999997</v>
      </c>
      <c r="G16" s="213">
        <v>0.14658523418593278</v>
      </c>
      <c r="H16" s="213">
        <v>0</v>
      </c>
    </row>
    <row r="17" spans="1:15" s="77" customFormat="1" ht="18" customHeight="1" x14ac:dyDescent="0.25">
      <c r="A17" s="210" t="s">
        <v>240</v>
      </c>
      <c r="B17" s="221" t="s">
        <v>241</v>
      </c>
      <c r="C17" s="212" t="s">
        <v>95</v>
      </c>
      <c r="D17" s="213">
        <f t="shared" si="1"/>
        <v>100.97043140167061</v>
      </c>
      <c r="E17" s="213">
        <f>[54]Тран!E20</f>
        <v>70.291671871635273</v>
      </c>
      <c r="F17" s="213">
        <f>[54]Тран!F20</f>
        <v>19.115989113174166</v>
      </c>
      <c r="G17" s="213">
        <f>[54]Тран!G20</f>
        <v>11.451589341661174</v>
      </c>
      <c r="H17" s="213">
        <f>[54]Тран!H20</f>
        <v>0.11118107520000001</v>
      </c>
      <c r="K17" s="224" t="s">
        <v>179</v>
      </c>
      <c r="L17" s="224"/>
      <c r="M17" s="224"/>
      <c r="N17" s="224"/>
      <c r="O17" s="224"/>
    </row>
    <row r="18" spans="1:15" s="77" customFormat="1" ht="15.75" customHeight="1" x14ac:dyDescent="0.25">
      <c r="A18" s="210" t="s">
        <v>242</v>
      </c>
      <c r="B18" s="222" t="s">
        <v>238</v>
      </c>
      <c r="C18" s="212" t="s">
        <v>95</v>
      </c>
      <c r="D18" s="213">
        <f t="shared" si="1"/>
        <v>96.740514688118054</v>
      </c>
      <c r="E18" s="213">
        <v>67.46763605384767</v>
      </c>
      <c r="F18" s="213">
        <v>17.844947428066963</v>
      </c>
      <c r="G18" s="213">
        <v>11.316750131003436</v>
      </c>
      <c r="H18" s="213">
        <v>0.11118107520000001</v>
      </c>
      <c r="K18" s="224"/>
      <c r="L18" s="224"/>
      <c r="M18" s="224"/>
      <c r="N18" s="224"/>
      <c r="O18" s="224"/>
    </row>
    <row r="19" spans="1:15" s="77" customFormat="1" ht="15.75" customHeight="1" x14ac:dyDescent="0.25">
      <c r="A19" s="210" t="s">
        <v>243</v>
      </c>
      <c r="B19" s="222" t="s">
        <v>87</v>
      </c>
      <c r="C19" s="212" t="s">
        <v>95</v>
      </c>
      <c r="D19" s="213">
        <f t="shared" si="1"/>
        <v>4.2299167135525799</v>
      </c>
      <c r="E19" s="213">
        <v>2.8240358177876419</v>
      </c>
      <c r="F19" s="213">
        <v>1.2710416851072002</v>
      </c>
      <c r="G19" s="213">
        <v>0.13483921065773785</v>
      </c>
      <c r="H19" s="213">
        <v>0</v>
      </c>
      <c r="K19" s="224"/>
      <c r="L19" s="224"/>
      <c r="M19" s="224"/>
      <c r="N19" s="224"/>
      <c r="O19" s="224"/>
    </row>
    <row r="20" spans="1:15" s="93" customFormat="1" ht="22.5" customHeight="1" x14ac:dyDescent="0.25">
      <c r="A20" s="423" t="s">
        <v>244</v>
      </c>
      <c r="B20" s="424"/>
      <c r="C20" s="424"/>
      <c r="D20" s="424"/>
      <c r="E20" s="424"/>
      <c r="F20" s="424"/>
      <c r="G20" s="424"/>
      <c r="H20" s="424"/>
      <c r="K20" s="180" t="s">
        <v>180</v>
      </c>
      <c r="L20" s="181" t="s">
        <v>181</v>
      </c>
      <c r="M20" s="181" t="s">
        <v>182</v>
      </c>
      <c r="N20" s="181" t="s">
        <v>183</v>
      </c>
      <c r="O20" s="181" t="s">
        <v>184</v>
      </c>
    </row>
    <row r="21" spans="1:15" s="91" customFormat="1" x14ac:dyDescent="0.25">
      <c r="A21" s="86" t="s">
        <v>93</v>
      </c>
      <c r="B21" s="216" t="s">
        <v>245</v>
      </c>
      <c r="C21" s="88" t="s">
        <v>14</v>
      </c>
      <c r="D21" s="144"/>
      <c r="E21" s="144"/>
      <c r="F21" s="144"/>
      <c r="G21" s="144"/>
      <c r="H21" s="144"/>
      <c r="K21" s="182">
        <v>5.85</v>
      </c>
      <c r="L21" s="182">
        <v>5.77</v>
      </c>
      <c r="M21" s="182">
        <v>6.09</v>
      </c>
      <c r="N21" s="182">
        <v>6.17</v>
      </c>
      <c r="O21" s="182">
        <v>5.98</v>
      </c>
    </row>
    <row r="22" spans="1:15" s="91" customFormat="1" ht="18" customHeight="1" x14ac:dyDescent="0.25">
      <c r="A22" s="225" t="s">
        <v>32</v>
      </c>
      <c r="B22" s="226" t="s">
        <v>238</v>
      </c>
      <c r="C22" s="178" t="s">
        <v>14</v>
      </c>
      <c r="D22" s="144">
        <f>'[54]Д8.1_ТЕ'!O41</f>
        <v>11.949076291042115</v>
      </c>
      <c r="E22" s="144">
        <f>'[54]Д8.1_ТЕ_Катег'!F41</f>
        <v>11.949076291042113</v>
      </c>
      <c r="F22" s="144">
        <f>'[54]Д8.1_ТЕ_Катег'!$N$41</f>
        <v>11.949076291042113</v>
      </c>
      <c r="G22" s="144">
        <f>'[54]Д8.1_ТЕ_Катег'!$N$41</f>
        <v>11.949076291042113</v>
      </c>
      <c r="H22" s="144">
        <f>'[54]Д8.1_ТЕ_Катег'!$N$41</f>
        <v>11.949076291042113</v>
      </c>
      <c r="K22" s="182"/>
      <c r="L22" s="182"/>
      <c r="M22" s="182"/>
      <c r="N22" s="182"/>
      <c r="O22" s="182"/>
    </row>
    <row r="23" spans="1:15" s="91" customFormat="1" ht="18" customHeight="1" x14ac:dyDescent="0.25">
      <c r="A23" s="225" t="s">
        <v>34</v>
      </c>
      <c r="B23" s="227" t="s">
        <v>87</v>
      </c>
      <c r="C23" s="178" t="s">
        <v>14</v>
      </c>
      <c r="D23" s="144">
        <f>'[54]Д8.1_ТЕ'!S41</f>
        <v>29.31051189618028</v>
      </c>
      <c r="E23" s="144">
        <f>'[54]Д8.1_ТЕ_Катег'!G41</f>
        <v>29.310511896180277</v>
      </c>
      <c r="F23" s="144">
        <f>'[54]Д8.1_ТЕ_Катег'!$O$41</f>
        <v>29.310511896180284</v>
      </c>
      <c r="G23" s="144">
        <f>'[54]Д8.1_ТЕ_Катег'!$O$41</f>
        <v>29.310511896180284</v>
      </c>
      <c r="H23" s="144">
        <f>'[54]Д8.1_ТЕ_Катег'!$O$41</f>
        <v>29.310511896180284</v>
      </c>
      <c r="K23" s="182"/>
      <c r="L23" s="182"/>
      <c r="M23" s="182"/>
      <c r="N23" s="182"/>
      <c r="O23" s="182"/>
    </row>
    <row r="24" spans="1:15" s="91" customFormat="1" x14ac:dyDescent="0.25">
      <c r="A24" s="86" t="s">
        <v>246</v>
      </c>
      <c r="B24" s="216" t="s">
        <v>247</v>
      </c>
      <c r="C24" s="88" t="s">
        <v>14</v>
      </c>
      <c r="D24" s="144"/>
      <c r="E24" s="144"/>
      <c r="F24" s="144"/>
      <c r="G24" s="144"/>
      <c r="H24" s="144"/>
      <c r="K24" s="190">
        <f>D24/K21</f>
        <v>0</v>
      </c>
      <c r="L24" s="190">
        <f>E24/L21</f>
        <v>0</v>
      </c>
      <c r="M24" s="190">
        <f>F24/M21</f>
        <v>0</v>
      </c>
      <c r="N24" s="190">
        <f>G24/N21</f>
        <v>0</v>
      </c>
      <c r="O24" s="190">
        <f>H24/O21</f>
        <v>0</v>
      </c>
    </row>
    <row r="25" spans="1:15" s="91" customFormat="1" ht="18.75" customHeight="1" x14ac:dyDescent="0.25">
      <c r="A25" s="225" t="s">
        <v>38</v>
      </c>
      <c r="B25" s="226" t="s">
        <v>238</v>
      </c>
      <c r="C25" s="178" t="s">
        <v>14</v>
      </c>
      <c r="D25" s="144">
        <f>'[54]Д8.1_ТЕ'!AA41</f>
        <v>69.544395646889186</v>
      </c>
      <c r="E25" s="144">
        <f>'[54]Д8.1_ТЕ_Катег'!I41</f>
        <v>83.472120749007118</v>
      </c>
      <c r="F25" s="144">
        <f>'[54]Д8.1_ТЕ_Катег'!$Q$41</f>
        <v>36.284546789624763</v>
      </c>
      <c r="G25" s="144">
        <f>'[54]Д8.1_ТЕ_Катег'!$Q$41</f>
        <v>36.284546789624763</v>
      </c>
      <c r="H25" s="144">
        <f>'[54]Д8.1_ТЕ_Катег'!$Q$41</f>
        <v>36.284546789624763</v>
      </c>
      <c r="K25" s="190"/>
      <c r="L25" s="190"/>
      <c r="M25" s="190"/>
      <c r="N25" s="190"/>
      <c r="O25" s="190"/>
    </row>
    <row r="26" spans="1:15" s="91" customFormat="1" ht="18.75" customHeight="1" x14ac:dyDescent="0.25">
      <c r="A26" s="225" t="s">
        <v>40</v>
      </c>
      <c r="B26" s="227" t="s">
        <v>87</v>
      </c>
      <c r="C26" s="178" t="s">
        <v>14</v>
      </c>
      <c r="D26" s="144">
        <f>'[54]Д8.1_ТЕ'!AE41</f>
        <v>140.99044664903229</v>
      </c>
      <c r="E26" s="144">
        <f>'[54]Д8.1_ТЕ_Катег'!J41</f>
        <v>140.99044664903229</v>
      </c>
      <c r="F26" s="144">
        <f>'[54]Д8.1_ТЕ_Катег'!$R$41</f>
        <v>140.99044664903229</v>
      </c>
      <c r="G26" s="144">
        <f>'[54]Д8.1_ТЕ_Катег'!$R$41</f>
        <v>140.99044664903229</v>
      </c>
      <c r="H26" s="144">
        <f>'[54]Д8.1_ТЕ_Катег'!$R$41</f>
        <v>140.99044664903229</v>
      </c>
      <c r="K26" s="190"/>
      <c r="L26" s="190"/>
      <c r="M26" s="190"/>
      <c r="N26" s="190"/>
      <c r="O26" s="190"/>
    </row>
    <row r="27" spans="1:15" ht="21.75" customHeight="1" x14ac:dyDescent="0.25">
      <c r="A27" s="423" t="s">
        <v>248</v>
      </c>
      <c r="B27" s="424"/>
      <c r="C27" s="424"/>
      <c r="D27" s="424"/>
      <c r="E27" s="424"/>
      <c r="F27" s="424"/>
      <c r="G27" s="424"/>
      <c r="H27" s="424"/>
      <c r="K27" s="190"/>
      <c r="L27" s="190"/>
      <c r="M27" s="190"/>
      <c r="N27" s="190"/>
      <c r="O27" s="190"/>
    </row>
    <row r="28" spans="1:15" ht="24" x14ac:dyDescent="0.25">
      <c r="A28" s="67" t="s">
        <v>189</v>
      </c>
      <c r="B28" s="72" t="s">
        <v>249</v>
      </c>
      <c r="C28" s="69" t="s">
        <v>13</v>
      </c>
      <c r="D28" s="70">
        <f>SUM(E28:H28)</f>
        <v>900.02844988778168</v>
      </c>
      <c r="E28" s="84">
        <f>'[54]Д8.1_ТЕ_Катег'!F33</f>
        <v>738.90152472468492</v>
      </c>
      <c r="F28" s="84">
        <f>'[54]Д8.1_ТЕ_Катег'!$N$33/'[54]Д8.1_ТЕ_Катег'!$N$42*'[54]Д8.1_ТЕ_Катег'!$N$53</f>
        <v>128.99117423114785</v>
      </c>
      <c r="G28" s="84">
        <f>'[54]Д8.1_ТЕ_Катег'!$N$33/'[54]Д8.1_ТЕ_Катег'!$N$42*'[54]Д8.1_ТЕ_Катег'!$N$54</f>
        <v>32.135750931948905</v>
      </c>
      <c r="H28" s="84">
        <f>'[54]Д8.1_ТЕ_Катег'!$N$33/'[54]Д8.1_ТЕ_Катег'!$N$42*'[54]Д8.1_ТЕ_Катег'!$N$49</f>
        <v>0</v>
      </c>
    </row>
    <row r="29" spans="1:15" x14ac:dyDescent="0.25">
      <c r="A29" s="191">
        <f>A28+1</f>
        <v>6</v>
      </c>
      <c r="B29" s="72" t="s">
        <v>111</v>
      </c>
      <c r="C29" s="69" t="s">
        <v>13</v>
      </c>
      <c r="D29" s="70">
        <f t="shared" ref="D29:D31" si="2">SUM(E29:H29)</f>
        <v>0</v>
      </c>
      <c r="E29" s="84">
        <f>'[54]Д8.1_ТЕ_Катег'!F34</f>
        <v>0</v>
      </c>
      <c r="F29" s="84">
        <f>'[54]Д8.1_ТЕ_Катег'!$N$34/'[54]Д8.1_ТЕ_Катег'!$N$42*'[54]Д8.1_ТЕ_Катег'!$N$53</f>
        <v>0</v>
      </c>
      <c r="G29" s="84">
        <f>'[54]Д8.1_ТЕ_Катег'!$N$34/'[54]Д8.1_ТЕ_Катег'!$N$42*'[54]Д8.1_ТЕ_Катег'!$N$54</f>
        <v>0</v>
      </c>
      <c r="H29" s="84">
        <f>'[54]Д8.1_ТЕ_Катег'!$N$34/'[54]Д8.1_ТЕ_Катег'!$N$42*'[54]Д8.1_ТЕ_Катег'!$N$49</f>
        <v>0</v>
      </c>
    </row>
    <row r="30" spans="1:15" ht="24" x14ac:dyDescent="0.25">
      <c r="A30" s="191">
        <f t="shared" ref="A30:A32" si="3">A29+1</f>
        <v>7</v>
      </c>
      <c r="B30" s="72" t="s">
        <v>250</v>
      </c>
      <c r="C30" s="69" t="s">
        <v>13</v>
      </c>
      <c r="D30" s="70">
        <f t="shared" si="2"/>
        <v>43.903826823794233</v>
      </c>
      <c r="E30" s="84">
        <f>'[54]Д8.1_ТЕ_Катег'!F35</f>
        <v>36.043976815838292</v>
      </c>
      <c r="F30" s="84">
        <f>'[54]Д8.1_ТЕ_Катег'!$N$35/'[54]Д8.1_ТЕ_Катег'!$N$42*'[54]Д8.1_ТЕ_Катег'!$N$53</f>
        <v>6.2922524015194083</v>
      </c>
      <c r="G30" s="84">
        <f>'[54]Д8.1_ТЕ_Катег'!$N$35/'[54]Д8.1_ТЕ_Катег'!$N$42*'[54]Д8.1_ТЕ_Катег'!$N$54</f>
        <v>1.5675976064365322</v>
      </c>
      <c r="H30" s="84">
        <f>'[54]Д8.1_ТЕ_Катег'!$N$35/'[54]Д8.1_ТЕ_Катег'!$N$42*'[54]Д8.1_ТЕ_Катег'!$N$49</f>
        <v>0</v>
      </c>
    </row>
    <row r="31" spans="1:15" x14ac:dyDescent="0.25">
      <c r="A31" s="191">
        <f t="shared" si="3"/>
        <v>8</v>
      </c>
      <c r="B31" s="72" t="s">
        <v>115</v>
      </c>
      <c r="C31" s="69" t="s">
        <v>13</v>
      </c>
      <c r="D31" s="70">
        <f t="shared" si="2"/>
        <v>0</v>
      </c>
      <c r="E31" s="84">
        <f>'[54]Д8.1_ТЕ_Катег'!F39</f>
        <v>0</v>
      </c>
      <c r="F31" s="84">
        <f>'[54]Д8.1_ТЕ_Катег'!$N$39/'[54]Д8.1_ТЕ_Катег'!$N$42*'[54]Д8.1_ТЕ_Катег'!$N$53</f>
        <v>0</v>
      </c>
      <c r="G31" s="84">
        <f>'[54]Д8.1_ТЕ_Катег'!$N$39/'[54]Д8.1_ТЕ_Катег'!$N$42*'[54]Д8.1_ТЕ_Катег'!$N$54</f>
        <v>0</v>
      </c>
      <c r="H31" s="84">
        <f>'[54]Д8.1_ТЕ_Катег'!$N$39/'[54]Д8.1_ТЕ_Катег'!$N$42*'[54]Д8.1_ТЕ_Катег'!$N$49</f>
        <v>0</v>
      </c>
    </row>
    <row r="32" spans="1:15" s="91" customFormat="1" ht="36" x14ac:dyDescent="0.25">
      <c r="A32" s="191">
        <f t="shared" si="3"/>
        <v>9</v>
      </c>
      <c r="B32" s="87" t="s">
        <v>251</v>
      </c>
      <c r="C32" s="88" t="s">
        <v>118</v>
      </c>
      <c r="D32" s="89">
        <f>IFERROR(SUM(D28:D31)/D15/12*1000,0)</f>
        <v>1996.9377035609846</v>
      </c>
      <c r="E32" s="89">
        <f>IFERROR(SUM(E28:E31)/E15/12*1000,0)</f>
        <v>1990.6834334178182</v>
      </c>
      <c r="F32" s="89">
        <f>IFERROR(SUM(F28:F31)/F15/12*1000,0)</f>
        <v>2049.3719347797828</v>
      </c>
      <c r="G32" s="89">
        <f t="shared" ref="G32:H32" si="4">IFERROR(SUM(G28:G31)/G15/12*1000,0)</f>
        <v>1937.9094965279239</v>
      </c>
      <c r="H32" s="89">
        <f t="shared" si="4"/>
        <v>0</v>
      </c>
    </row>
    <row r="33" spans="1:18" s="91" customFormat="1" x14ac:dyDescent="0.25">
      <c r="A33" s="423" t="s">
        <v>252</v>
      </c>
      <c r="B33" s="424"/>
      <c r="C33" s="424"/>
      <c r="D33" s="424"/>
      <c r="E33" s="424"/>
      <c r="F33" s="424"/>
      <c r="G33" s="424"/>
      <c r="H33" s="424"/>
    </row>
    <row r="34" spans="1:18" s="91" customFormat="1" ht="24" x14ac:dyDescent="0.25">
      <c r="A34" s="191">
        <v>10</v>
      </c>
      <c r="B34" s="72" t="s">
        <v>249</v>
      </c>
      <c r="C34" s="69" t="s">
        <v>13</v>
      </c>
      <c r="D34" s="70">
        <f>SUM(E34:H34)</f>
        <v>34.384174275292743</v>
      </c>
      <c r="E34" s="84">
        <f>'[54]Д8.1_ТЕ_Катег'!G33</f>
        <v>11.82070046364179</v>
      </c>
      <c r="F34" s="84">
        <f>'[54]Д8.1_ТЕ_Катег'!$O$33/'[54]Д8.1_ТЕ_Катег'!$O$42*'[54]Д8.1_ТЕ_Катег'!$O$53</f>
        <v>19.206005246112838</v>
      </c>
      <c r="G34" s="84">
        <f>'[54]Д8.1_ТЕ_Катег'!$O$33/'[54]Д8.1_ТЕ_Катег'!$O$42*'[54]Д8.1_ТЕ_Катег'!$O$54</f>
        <v>3.3574685655381122</v>
      </c>
      <c r="H34" s="84">
        <f>'[54]Д8.1_ТЕ_Катег'!$O$33/'[54]Д8.1_ТЕ_Катег'!$O$42*'[54]Д8.1_ТЕ_Катег'!$O$49</f>
        <v>0</v>
      </c>
    </row>
    <row r="35" spans="1:18" s="91" customFormat="1" x14ac:dyDescent="0.25">
      <c r="A35" s="191">
        <f>A34+1</f>
        <v>11</v>
      </c>
      <c r="B35" s="72" t="s">
        <v>111</v>
      </c>
      <c r="C35" s="69" t="s">
        <v>13</v>
      </c>
      <c r="D35" s="70">
        <f t="shared" ref="D35:D37" si="5">SUM(E35:H35)</f>
        <v>0</v>
      </c>
      <c r="E35" s="84">
        <f>'[54]Д8.1_ТЕ_Катег'!G34</f>
        <v>0</v>
      </c>
      <c r="F35" s="84">
        <f>'[54]Д8.1_ТЕ_Катег'!$O$34/'[54]Д8.1_ТЕ_Катег'!$O$42*'[54]Д8.1_ТЕ_Катег'!$O$53</f>
        <v>0</v>
      </c>
      <c r="G35" s="84">
        <f>'[54]Д8.1_ТЕ_Катег'!$O$34/'[54]Д8.1_ТЕ_Катег'!$O$42*'[54]Д8.1_ТЕ_Катег'!$O$54</f>
        <v>0</v>
      </c>
      <c r="H35" s="84">
        <f>'[54]Д8.1_ТЕ_Катег'!$O$34/'[54]Д8.1_ТЕ_Катег'!$O$42*'[54]Д8.1_ТЕ_Катег'!$O$49</f>
        <v>0</v>
      </c>
    </row>
    <row r="36" spans="1:18" s="91" customFormat="1" ht="24" x14ac:dyDescent="0.25">
      <c r="A36" s="191">
        <f t="shared" ref="A36:A38" si="6">A35+1</f>
        <v>12</v>
      </c>
      <c r="B36" s="72" t="s">
        <v>250</v>
      </c>
      <c r="C36" s="69" t="s">
        <v>13</v>
      </c>
      <c r="D36" s="70">
        <f t="shared" si="5"/>
        <v>54.072838201058659</v>
      </c>
      <c r="E36" s="84">
        <f>'[54]Д8.1_ТЕ_Катег'!G35</f>
        <v>18.589331780259531</v>
      </c>
      <c r="F36" s="84">
        <f>'[54]Д8.1_ТЕ_Катег'!$O$35/'[54]Д8.1_ТЕ_Катег'!$O$42*'[54]Д8.1_ТЕ_Катег'!$O$53</f>
        <v>30.203523453753242</v>
      </c>
      <c r="G36" s="84">
        <f>'[54]Д8.1_ТЕ_Катег'!$O$35/'[54]Д8.1_ТЕ_Катег'!$O$42*'[54]Д8.1_ТЕ_Катег'!$O$54</f>
        <v>5.279982967045882</v>
      </c>
      <c r="H36" s="84">
        <f>'[54]Д8.1_ТЕ_Катег'!$O$35/'[54]Д8.1_ТЕ_Катег'!$O$42*'[54]Д8.1_ТЕ_Катег'!$O$49</f>
        <v>0</v>
      </c>
    </row>
    <row r="37" spans="1:18" s="91" customFormat="1" x14ac:dyDescent="0.25">
      <c r="A37" s="191">
        <f t="shared" si="6"/>
        <v>13</v>
      </c>
      <c r="B37" s="72" t="s">
        <v>115</v>
      </c>
      <c r="C37" s="69" t="s">
        <v>13</v>
      </c>
      <c r="D37" s="70">
        <f t="shared" si="5"/>
        <v>0</v>
      </c>
      <c r="E37" s="84">
        <f>'[54]Д8.1_ТЕ_Катег'!G39</f>
        <v>0</v>
      </c>
      <c r="F37" s="84">
        <f>'[54]Д8.1_ТЕ_Катег'!$O$39/'[54]Д8.1_ТЕ_Катег'!$O$42*'[54]Д8.1_ТЕ_Катег'!$O$53</f>
        <v>0</v>
      </c>
      <c r="G37" s="84">
        <f>'[54]Д8.1_ТЕ_Катег'!$O$39/'[54]Д8.1_ТЕ_Катег'!$O$42*'[54]Д8.1_ТЕ_Катег'!$O$54</f>
        <v>0</v>
      </c>
      <c r="H37" s="84">
        <f>'[54]Д8.1_ТЕ_Катег'!$O$39/'[54]Д8.1_ТЕ_Катег'!$O$42*'[54]Д8.1_ТЕ_Катег'!$O$49</f>
        <v>0</v>
      </c>
    </row>
    <row r="38" spans="1:18" s="91" customFormat="1" ht="36" x14ac:dyDescent="0.25">
      <c r="A38" s="191">
        <f t="shared" si="6"/>
        <v>14</v>
      </c>
      <c r="B38" s="87" t="s">
        <v>251</v>
      </c>
      <c r="C38" s="88" t="s">
        <v>118</v>
      </c>
      <c r="D38" s="89">
        <f>IFERROR(SUM(D34:D37)/D16/12*1000,0)</f>
        <v>4904.0851842530265</v>
      </c>
      <c r="E38" s="89">
        <f>IFERROR(SUM(E34:E37)/E16/12*1000,0)</f>
        <v>4883.1312819036348</v>
      </c>
      <c r="F38" s="89">
        <f>IFERROR(SUM(F34:F37)/F16/12*1000,0)</f>
        <v>4915.9685917860852</v>
      </c>
      <c r="G38" s="89">
        <f t="shared" ref="G38:H38" si="7">IFERROR(SUM(G34:G37)/G16/12*1000,0)</f>
        <v>4910.3692586276075</v>
      </c>
      <c r="H38" s="89">
        <f t="shared" si="7"/>
        <v>0</v>
      </c>
    </row>
    <row r="39" spans="1:18" ht="15" customHeight="1" x14ac:dyDescent="0.25">
      <c r="A39" s="423" t="s">
        <v>253</v>
      </c>
      <c r="B39" s="424"/>
      <c r="C39" s="424"/>
      <c r="D39" s="424"/>
      <c r="E39" s="424"/>
      <c r="F39" s="424"/>
      <c r="G39" s="424"/>
      <c r="H39" s="424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24" x14ac:dyDescent="0.25">
      <c r="A40" s="191">
        <v>15</v>
      </c>
      <c r="B40" s="72" t="s">
        <v>249</v>
      </c>
      <c r="C40" s="69" t="s">
        <v>13</v>
      </c>
      <c r="D40" s="70">
        <f>SUM(E40:H40)</f>
        <v>8716.7572190175306</v>
      </c>
      <c r="E40" s="84">
        <f>'[54]Д8.1_ТЕ_Катег'!I33</f>
        <v>6762.6483507108078</v>
      </c>
      <c r="F40" s="84">
        <f>'[54]Д8.1_ТЕ_Катег'!$Q$33/'[54]Д8.1_ТЕ_Катег'!$Q$42*'[54]Д8.1_ТЕ_Катег'!$Q$53</f>
        <v>1187.3374433429244</v>
      </c>
      <c r="G40" s="84">
        <f>'[54]Д8.1_ТЕ_Катег'!$Q$33/'[54]Д8.1_ТЕ_Катег'!$Q$42*'[54]Д8.1_ТЕ_Катег'!$Q$54</f>
        <v>759.08146255481915</v>
      </c>
      <c r="H40" s="84">
        <f>'[54]Д8.1_ТЕ_Катег'!$Q$33/'[54]Д8.1_ТЕ_Катег'!$Q$42*'[54]Д8.1_ТЕ_Катег'!$Q$55</f>
        <v>7.6899624089790333</v>
      </c>
      <c r="J40" s="56"/>
      <c r="K40" s="56"/>
      <c r="L40" s="56"/>
      <c r="M40" s="56"/>
      <c r="N40" s="56"/>
      <c r="O40" s="56"/>
      <c r="P40" s="56"/>
      <c r="Q40" s="56"/>
      <c r="R40" s="56"/>
    </row>
    <row r="41" spans="1:18" x14ac:dyDescent="0.25">
      <c r="A41" s="191">
        <f>A40+1</f>
        <v>16</v>
      </c>
      <c r="B41" s="72" t="s">
        <v>111</v>
      </c>
      <c r="C41" s="69" t="s">
        <v>13</v>
      </c>
      <c r="D41" s="70">
        <f t="shared" ref="D41:D43" si="8">SUM(E41:H41)</f>
        <v>0</v>
      </c>
      <c r="E41" s="84">
        <f>'[54]Д8.1_ТЕ_Катег'!I34</f>
        <v>0</v>
      </c>
      <c r="F41" s="84">
        <f>'[54]Д8.1_ТЕ_Катег'!$Q$34/'[54]Д8.1_ТЕ_Катег'!$Q$42*'[54]Д8.1_ТЕ_Катег'!$Q$53</f>
        <v>0</v>
      </c>
      <c r="G41" s="84">
        <f>'[54]Д8.1_ТЕ_Катег'!$Q$34/'[54]Д8.1_ТЕ_Катег'!$Q$42*'[54]Д8.1_ТЕ_Катег'!$Q$54</f>
        <v>0</v>
      </c>
      <c r="H41" s="84">
        <f>'[54]Д8.1_ТЕ_Катег'!$Q$34/'[54]Д8.1_ТЕ_Катег'!$Q$42*'[54]Д8.1_ТЕ_Катег'!$Q$55</f>
        <v>0</v>
      </c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24" x14ac:dyDescent="0.25">
      <c r="A42" s="191">
        <f t="shared" ref="A42:A44" si="9">A41+1</f>
        <v>17</v>
      </c>
      <c r="B42" s="72" t="s">
        <v>250</v>
      </c>
      <c r="C42" s="69" t="s">
        <v>13</v>
      </c>
      <c r="D42" s="70">
        <f t="shared" si="8"/>
        <v>4591.5020264520435</v>
      </c>
      <c r="E42" s="84">
        <f>'[54]Д8.1_ТЕ_Катег'!I35</f>
        <v>4496.1796426322035</v>
      </c>
      <c r="F42" s="84">
        <f>'[54]Д8.1_ТЕ_Катег'!$Q$35/'[54]Д8.1_ТЕ_Катег'!$Q$42*'[54]Д8.1_ТЕ_Катег'!$Q$53</f>
        <v>57.918899675264619</v>
      </c>
      <c r="G42" s="84">
        <f>'[54]Д8.1_ТЕ_Катег'!$Q$35/'[54]Д8.1_ТЕ_Катег'!$Q$42*'[54]Д8.1_ТЕ_Катег'!$Q$54</f>
        <v>37.028364027064349</v>
      </c>
      <c r="H42" s="84">
        <f>'[54]Д8.1_ТЕ_Катег'!$Q$35/'[54]Д8.1_ТЕ_Катег'!$Q$42*'[54]Д8.1_ТЕ_Катег'!$Q$55</f>
        <v>0.37512011751117241</v>
      </c>
      <c r="J42" s="56"/>
      <c r="K42" s="56"/>
      <c r="L42" s="56"/>
      <c r="M42" s="56"/>
      <c r="N42" s="56"/>
      <c r="O42" s="56"/>
      <c r="P42" s="56"/>
      <c r="Q42" s="56"/>
      <c r="R42" s="56"/>
    </row>
    <row r="43" spans="1:18" x14ac:dyDescent="0.25">
      <c r="A43" s="191">
        <f t="shared" si="9"/>
        <v>18</v>
      </c>
      <c r="B43" s="72" t="s">
        <v>115</v>
      </c>
      <c r="C43" s="69" t="s">
        <v>13</v>
      </c>
      <c r="D43" s="70">
        <f t="shared" si="8"/>
        <v>0</v>
      </c>
      <c r="E43" s="84">
        <f>'[54]Д8.1_ТЕ_Катег'!I39</f>
        <v>0</v>
      </c>
      <c r="F43" s="84">
        <f>'[54]Д8.1_ТЕ_Катег'!$Q$39/'[54]Д8.1_ТЕ_Катег'!$Q$42*'[54]Д8.1_ТЕ_Катег'!$Q$53</f>
        <v>0</v>
      </c>
      <c r="G43" s="84">
        <f>'[54]Д8.1_ТЕ_Катег'!$Q$39/'[54]Д8.1_ТЕ_Катег'!$Q$42*'[54]Д8.1_ТЕ_Катег'!$Q$54</f>
        <v>0</v>
      </c>
      <c r="H43" s="84">
        <f>'[54]Д8.1_ТЕ_Катег'!$Q$39/'[54]Д8.1_ТЕ_Катег'!$Q$42*'[54]Д8.1_ТЕ_Катег'!$Q$55</f>
        <v>0</v>
      </c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36" x14ac:dyDescent="0.25">
      <c r="A44" s="191">
        <f t="shared" si="9"/>
        <v>19</v>
      </c>
      <c r="B44" s="87" t="s">
        <v>251</v>
      </c>
      <c r="C44" s="88" t="s">
        <v>118</v>
      </c>
      <c r="D44" s="89">
        <f t="shared" ref="D44" si="10">IFERROR(SUM(D40:D43)/D18/12*1000,0)</f>
        <v>11463.879506580135</v>
      </c>
      <c r="E44" s="89">
        <f>IFERROR(SUM(E40:E43)/E18/12*1000,0)</f>
        <v>13906.45531678459</v>
      </c>
      <c r="F44" s="89">
        <f>IFERROR(SUM(F40:F43)/F18/12*1000,0)</f>
        <v>5815.1677014732095</v>
      </c>
      <c r="G44" s="89">
        <f t="shared" ref="G44" si="11">IFERROR(SUM(G40:G43)/G18/12*1000,0)</f>
        <v>5862.3266203199109</v>
      </c>
      <c r="H44" s="89">
        <f t="shared" ref="H44" si="12">IFERROR(SUM(H40:H43)/H18/12*1000,0)</f>
        <v>6045.0054951514849</v>
      </c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5" customHeight="1" x14ac:dyDescent="0.25">
      <c r="A45" s="423" t="s">
        <v>254</v>
      </c>
      <c r="B45" s="424"/>
      <c r="C45" s="424"/>
      <c r="D45" s="424"/>
      <c r="E45" s="424"/>
      <c r="F45" s="424"/>
      <c r="G45" s="424"/>
      <c r="H45" s="424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24" x14ac:dyDescent="0.25">
      <c r="A46" s="191">
        <v>20</v>
      </c>
      <c r="B46" s="72" t="s">
        <v>249</v>
      </c>
      <c r="C46" s="69" t="s">
        <v>13</v>
      </c>
      <c r="D46" s="70">
        <f>SUM(E46:H46)</f>
        <v>294.81957896928463</v>
      </c>
      <c r="E46" s="84">
        <f>'[54]Д8.1_ТЕ_Катег'!J33</f>
        <v>195.32757028416768</v>
      </c>
      <c r="F46" s="84">
        <f>'[54]Д8.1_ТЕ_Катег'!$R$33/'[54]Д8.1_ТЕ_Катег'!$R$42*'[54]Д8.1_ТЕ_Катег'!$R$53</f>
        <v>90.165705091190119</v>
      </c>
      <c r="G46" s="84">
        <f>'[54]Д8.1_ТЕ_Катег'!$R$33/'[54]Д8.1_ТЕ_Катег'!$R$42*'[54]Д8.1_ТЕ_Катег'!$R$54</f>
        <v>9.3263035939268324</v>
      </c>
      <c r="H46" s="84">
        <f>'[54]Д8.1_ТЕ_Катег'!$R$33/'[54]Д8.1_ТЕ_Катег'!$R$42*'[54]Д8.1_ТЕ_Катег'!$R$55</f>
        <v>0</v>
      </c>
      <c r="J46" s="56"/>
      <c r="K46" s="56"/>
      <c r="L46" s="56"/>
      <c r="M46" s="56"/>
      <c r="N46" s="56"/>
      <c r="O46" s="56"/>
      <c r="P46" s="56"/>
      <c r="Q46" s="56"/>
      <c r="R46" s="56"/>
    </row>
    <row r="47" spans="1:18" x14ac:dyDescent="0.25">
      <c r="A47" s="191">
        <f>A46+1</f>
        <v>21</v>
      </c>
      <c r="B47" s="72" t="s">
        <v>111</v>
      </c>
      <c r="C47" s="69" t="s">
        <v>13</v>
      </c>
      <c r="D47" s="70">
        <f t="shared" ref="D47:D49" si="13">SUM(E47:H47)</f>
        <v>0</v>
      </c>
      <c r="E47" s="84">
        <f>'[54]Д8.1_ТЕ_Катег'!J34</f>
        <v>0</v>
      </c>
      <c r="F47" s="84">
        <f>'[54]Д8.1_ТЕ_Катег'!$R$34/'[54]Д8.1_ТЕ_Катег'!$R$42*'[54]Д8.1_ТЕ_Катег'!$R$53</f>
        <v>0</v>
      </c>
      <c r="G47" s="84">
        <f>'[54]Д8.1_ТЕ_Катег'!$R$34/'[54]Д8.1_ТЕ_Катег'!$R$42*'[54]Д8.1_ТЕ_Катег'!$R$54</f>
        <v>0</v>
      </c>
      <c r="H47" s="84">
        <f>'[54]Д8.1_ТЕ_Катег'!$R$34/'[54]Д8.1_ТЕ_Катег'!$R$42*'[54]Д8.1_ТЕ_Катег'!$R$55</f>
        <v>0</v>
      </c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24" x14ac:dyDescent="0.25">
      <c r="A48" s="191">
        <f t="shared" ref="A48:A50" si="14">A47+1</f>
        <v>22</v>
      </c>
      <c r="B48" s="72" t="s">
        <v>250</v>
      </c>
      <c r="C48" s="69" t="s">
        <v>13</v>
      </c>
      <c r="D48" s="70">
        <f t="shared" si="13"/>
        <v>906.63927973270415</v>
      </c>
      <c r="E48" s="84">
        <f>'[54]Д8.1_ТЕ_Катег'!J35</f>
        <v>600.6780426642797</v>
      </c>
      <c r="F48" s="84">
        <f>'[54]Д8.1_ТЕ_Катег'!$R$35/'[54]Д8.1_ТЕ_Катег'!$R$42*'[54]Д8.1_ТЕ_Катег'!$R$53</f>
        <v>277.28066842190555</v>
      </c>
      <c r="G48" s="84">
        <f>'[54]Д8.1_ТЕ_Катег'!$R$35/'[54]Д8.1_ТЕ_Катег'!$R$42*'[54]Д8.1_ТЕ_Катег'!$R$54</f>
        <v>28.680568646518847</v>
      </c>
      <c r="H48" s="84">
        <f>'[54]Д8.1_ТЕ_Катег'!$R$35/'[54]Д8.1_ТЕ_Катег'!$R$42*'[54]Д8.1_ТЕ_Катег'!$R$55</f>
        <v>0</v>
      </c>
      <c r="J48" s="56"/>
      <c r="K48" s="56"/>
      <c r="L48" s="56"/>
      <c r="M48" s="56"/>
      <c r="N48" s="56"/>
      <c r="O48" s="56"/>
      <c r="P48" s="56"/>
      <c r="Q48" s="56"/>
      <c r="R48" s="56"/>
    </row>
    <row r="49" spans="1:18" x14ac:dyDescent="0.25">
      <c r="A49" s="191">
        <f t="shared" si="14"/>
        <v>23</v>
      </c>
      <c r="B49" s="72" t="s">
        <v>115</v>
      </c>
      <c r="C49" s="69" t="s">
        <v>13</v>
      </c>
      <c r="D49" s="70">
        <f t="shared" si="13"/>
        <v>0</v>
      </c>
      <c r="E49" s="84">
        <f>'[54]Д8.1_ТЕ_Катег'!J39</f>
        <v>0</v>
      </c>
      <c r="F49" s="84">
        <f>'[54]Д8.1_ТЕ_Катег'!$R$39/'[54]Д8.1_ТЕ_Катег'!$R$42*'[54]Д8.1_ТЕ_Катег'!$R$53</f>
        <v>0</v>
      </c>
      <c r="G49" s="84">
        <f>'[54]Д8.1_ТЕ_Катег'!$R$39/'[54]Д8.1_ТЕ_Катег'!$R$42*'[54]Д8.1_ТЕ_Катег'!$R$54</f>
        <v>0</v>
      </c>
      <c r="H49" s="84">
        <f>'[54]Д8.1_ТЕ_Катег'!$R$39/'[54]Д8.1_ТЕ_Катег'!$R$42*'[54]Д8.1_ТЕ_Катег'!$R$55</f>
        <v>0</v>
      </c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36" x14ac:dyDescent="0.25">
      <c r="A50" s="191">
        <f t="shared" si="14"/>
        <v>24</v>
      </c>
      <c r="B50" s="87" t="s">
        <v>251</v>
      </c>
      <c r="C50" s="88" t="s">
        <v>118</v>
      </c>
      <c r="D50" s="89">
        <f>IFERROR(SUM(D46:D49)/D19/12*1000,0)</f>
        <v>23669.868306794622</v>
      </c>
      <c r="E50" s="89">
        <f>IFERROR(SUM(E46:E49)/E19/12*1000,0)</f>
        <v>23489.008411728781</v>
      </c>
      <c r="F50" s="89">
        <f>IFERROR(SUM(F46:F49)/F19/12*1000,0)</f>
        <v>24090.894488254929</v>
      </c>
      <c r="G50" s="89">
        <f t="shared" ref="G50:H50" si="15">IFERROR(SUM(G46:G49)/G19/12*1000,0)</f>
        <v>23489.008411728781</v>
      </c>
      <c r="H50" s="89">
        <f t="shared" si="15"/>
        <v>0</v>
      </c>
      <c r="J50" s="56"/>
      <c r="K50" s="56"/>
      <c r="L50" s="56"/>
      <c r="M50" s="56"/>
      <c r="N50" s="56"/>
      <c r="O50" s="56"/>
      <c r="P50" s="56"/>
      <c r="Q50" s="56"/>
      <c r="R50" s="56"/>
    </row>
    <row r="51" spans="1:18" s="106" customFormat="1" ht="15" customHeight="1" x14ac:dyDescent="0.25">
      <c r="A51" s="419" t="s">
        <v>255</v>
      </c>
      <c r="B51" s="420"/>
      <c r="C51" s="420"/>
      <c r="D51" s="420"/>
      <c r="E51" s="420"/>
      <c r="F51" s="420"/>
      <c r="G51" s="420"/>
      <c r="H51" s="420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s="186" customFormat="1" x14ac:dyDescent="0.25">
      <c r="A52" s="192">
        <v>25</v>
      </c>
      <c r="B52" s="217" t="s">
        <v>245</v>
      </c>
      <c r="C52" s="109" t="s">
        <v>14</v>
      </c>
      <c r="D52" s="218"/>
      <c r="E52" s="218"/>
      <c r="F52" s="218"/>
      <c r="G52" s="218"/>
      <c r="H52" s="218"/>
      <c r="J52" s="219"/>
      <c r="K52" s="219"/>
      <c r="L52" s="219"/>
      <c r="M52" s="219"/>
      <c r="N52" s="219"/>
      <c r="O52" s="219"/>
      <c r="P52" s="219"/>
      <c r="Q52" s="219"/>
      <c r="R52" s="219"/>
    </row>
    <row r="53" spans="1:18" s="186" customFormat="1" ht="21" customHeight="1" x14ac:dyDescent="0.25">
      <c r="A53" s="228" t="s">
        <v>256</v>
      </c>
      <c r="B53" s="229" t="s">
        <v>238</v>
      </c>
      <c r="C53" s="230" t="s">
        <v>14</v>
      </c>
      <c r="D53" s="218">
        <f>D22*1.2</f>
        <v>14.338891549250537</v>
      </c>
      <c r="E53" s="218">
        <f t="shared" ref="E53:H54" si="16">E22*1.2</f>
        <v>14.338891549250535</v>
      </c>
      <c r="F53" s="218">
        <f t="shared" si="16"/>
        <v>14.338891549250535</v>
      </c>
      <c r="G53" s="218">
        <f t="shared" si="16"/>
        <v>14.338891549250535</v>
      </c>
      <c r="H53" s="218">
        <f t="shared" si="16"/>
        <v>14.338891549250535</v>
      </c>
      <c r="J53" s="219"/>
      <c r="K53" s="219"/>
      <c r="L53" s="219"/>
      <c r="M53" s="219"/>
      <c r="N53" s="219"/>
      <c r="O53" s="219"/>
      <c r="P53" s="219"/>
      <c r="Q53" s="219"/>
      <c r="R53" s="219"/>
    </row>
    <row r="54" spans="1:18" s="106" customFormat="1" ht="15" customHeight="1" x14ac:dyDescent="0.25">
      <c r="A54" s="231" t="s">
        <v>257</v>
      </c>
      <c r="B54" s="232" t="s">
        <v>87</v>
      </c>
      <c r="C54" s="230" t="s">
        <v>14</v>
      </c>
      <c r="D54" s="218">
        <f>D23*1.2</f>
        <v>35.172614275416336</v>
      </c>
      <c r="E54" s="218">
        <f t="shared" si="16"/>
        <v>35.172614275416329</v>
      </c>
      <c r="F54" s="218">
        <f t="shared" si="16"/>
        <v>35.172614275416336</v>
      </c>
      <c r="G54" s="218">
        <f t="shared" si="16"/>
        <v>35.172614275416336</v>
      </c>
      <c r="H54" s="218">
        <f t="shared" si="16"/>
        <v>35.172614275416336</v>
      </c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s="106" customFormat="1" x14ac:dyDescent="0.25">
      <c r="A55" s="107" t="s">
        <v>140</v>
      </c>
      <c r="B55" s="217" t="s">
        <v>247</v>
      </c>
      <c r="C55" s="109" t="s">
        <v>14</v>
      </c>
      <c r="D55" s="218"/>
      <c r="E55" s="218"/>
      <c r="F55" s="218"/>
      <c r="G55" s="218"/>
      <c r="H55" s="218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s="106" customFormat="1" ht="21.75" customHeight="1" x14ac:dyDescent="0.25">
      <c r="A56" s="231" t="s">
        <v>258</v>
      </c>
      <c r="B56" s="229" t="s">
        <v>238</v>
      </c>
      <c r="C56" s="230" t="s">
        <v>14</v>
      </c>
      <c r="D56" s="218">
        <f t="shared" ref="D56:H57" si="17">D25*1.2</f>
        <v>83.453274776267023</v>
      </c>
      <c r="E56" s="218">
        <f t="shared" si="17"/>
        <v>100.16654489880854</v>
      </c>
      <c r="F56" s="218">
        <f t="shared" si="17"/>
        <v>43.541456147549717</v>
      </c>
      <c r="G56" s="218">
        <f t="shared" si="17"/>
        <v>43.541456147549717</v>
      </c>
      <c r="H56" s="218">
        <f t="shared" si="17"/>
        <v>43.541456147549717</v>
      </c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s="106" customFormat="1" ht="21.75" customHeight="1" x14ac:dyDescent="0.25">
      <c r="A57" s="231" t="s">
        <v>259</v>
      </c>
      <c r="B57" s="232" t="s">
        <v>87</v>
      </c>
      <c r="C57" s="230" t="s">
        <v>14</v>
      </c>
      <c r="D57" s="218">
        <f t="shared" si="17"/>
        <v>169.18853597883876</v>
      </c>
      <c r="E57" s="218">
        <f t="shared" si="17"/>
        <v>169.18853597883876</v>
      </c>
      <c r="F57" s="218">
        <f t="shared" si="17"/>
        <v>169.18853597883876</v>
      </c>
      <c r="G57" s="218">
        <f t="shared" si="17"/>
        <v>169.18853597883876</v>
      </c>
      <c r="H57" s="218">
        <f t="shared" si="17"/>
        <v>169.18853597883876</v>
      </c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s="106" customFormat="1" x14ac:dyDescent="0.25">
      <c r="A58" s="419" t="s">
        <v>260</v>
      </c>
      <c r="B58" s="420"/>
      <c r="C58" s="420"/>
      <c r="D58" s="420"/>
      <c r="E58" s="420"/>
      <c r="F58" s="420"/>
      <c r="G58" s="420"/>
      <c r="H58" s="420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s="106" customFormat="1" ht="24" x14ac:dyDescent="0.25">
      <c r="A59" s="107" t="s">
        <v>143</v>
      </c>
      <c r="B59" s="108" t="s">
        <v>249</v>
      </c>
      <c r="C59" s="109" t="s">
        <v>13</v>
      </c>
      <c r="D59" s="218">
        <f t="shared" ref="D59:H63" si="18">D28*1.2</f>
        <v>1080.0341398653379</v>
      </c>
      <c r="E59" s="233">
        <f t="shared" si="18"/>
        <v>886.68182966962183</v>
      </c>
      <c r="F59" s="233">
        <f t="shared" si="18"/>
        <v>154.78940907737743</v>
      </c>
      <c r="G59" s="233">
        <f t="shared" si="18"/>
        <v>38.562901118338687</v>
      </c>
      <c r="H59" s="233">
        <f t="shared" si="18"/>
        <v>0</v>
      </c>
    </row>
    <row r="60" spans="1:18" s="106" customFormat="1" ht="14.45" customHeight="1" x14ac:dyDescent="0.25">
      <c r="A60" s="192">
        <f>A59+1</f>
        <v>28</v>
      </c>
      <c r="B60" s="108" t="s">
        <v>111</v>
      </c>
      <c r="C60" s="109" t="s">
        <v>13</v>
      </c>
      <c r="D60" s="218">
        <f t="shared" si="18"/>
        <v>0</v>
      </c>
      <c r="E60" s="233">
        <f t="shared" si="18"/>
        <v>0</v>
      </c>
      <c r="F60" s="233">
        <f t="shared" si="18"/>
        <v>0</v>
      </c>
      <c r="G60" s="233">
        <f t="shared" si="18"/>
        <v>0</v>
      </c>
      <c r="H60" s="233">
        <f t="shared" si="18"/>
        <v>0</v>
      </c>
    </row>
    <row r="61" spans="1:18" s="106" customFormat="1" ht="24" x14ac:dyDescent="0.25">
      <c r="A61" s="192">
        <f t="shared" ref="A61:A63" si="19">A60+1</f>
        <v>29</v>
      </c>
      <c r="B61" s="108" t="s">
        <v>250</v>
      </c>
      <c r="C61" s="109" t="s">
        <v>13</v>
      </c>
      <c r="D61" s="218">
        <f t="shared" si="18"/>
        <v>52.684592188553076</v>
      </c>
      <c r="E61" s="233">
        <f t="shared" si="18"/>
        <v>43.252772179005952</v>
      </c>
      <c r="F61" s="233">
        <f t="shared" si="18"/>
        <v>7.5507028818232893</v>
      </c>
      <c r="G61" s="233">
        <f t="shared" si="18"/>
        <v>1.8811171277238385</v>
      </c>
      <c r="H61" s="233">
        <f t="shared" si="18"/>
        <v>0</v>
      </c>
    </row>
    <row r="62" spans="1:18" s="106" customFormat="1" x14ac:dyDescent="0.25">
      <c r="A62" s="192">
        <f t="shared" si="19"/>
        <v>30</v>
      </c>
      <c r="B62" s="108" t="s">
        <v>115</v>
      </c>
      <c r="C62" s="109" t="s">
        <v>13</v>
      </c>
      <c r="D62" s="218">
        <f t="shared" si="18"/>
        <v>0</v>
      </c>
      <c r="E62" s="233">
        <f t="shared" si="18"/>
        <v>0</v>
      </c>
      <c r="F62" s="233">
        <f t="shared" si="18"/>
        <v>0</v>
      </c>
      <c r="G62" s="233">
        <f t="shared" si="18"/>
        <v>0</v>
      </c>
      <c r="H62" s="233">
        <f t="shared" si="18"/>
        <v>0</v>
      </c>
    </row>
    <row r="63" spans="1:18" s="106" customFormat="1" ht="36" x14ac:dyDescent="0.25">
      <c r="A63" s="192">
        <f t="shared" si="19"/>
        <v>31</v>
      </c>
      <c r="B63" s="108" t="s">
        <v>251</v>
      </c>
      <c r="C63" s="109" t="s">
        <v>118</v>
      </c>
      <c r="D63" s="218">
        <f t="shared" si="18"/>
        <v>2396.3252442731814</v>
      </c>
      <c r="E63" s="218">
        <f t="shared" si="18"/>
        <v>2388.8201201013817</v>
      </c>
      <c r="F63" s="218">
        <f t="shared" si="18"/>
        <v>2459.2463217357395</v>
      </c>
      <c r="G63" s="218">
        <f t="shared" si="18"/>
        <v>2325.4913958335087</v>
      </c>
      <c r="H63" s="218">
        <f t="shared" si="18"/>
        <v>0</v>
      </c>
    </row>
    <row r="64" spans="1:18" s="106" customFormat="1" x14ac:dyDescent="0.25">
      <c r="A64" s="419" t="s">
        <v>261</v>
      </c>
      <c r="B64" s="420"/>
      <c r="C64" s="420"/>
      <c r="D64" s="420"/>
      <c r="E64" s="420"/>
      <c r="F64" s="420"/>
      <c r="G64" s="420"/>
      <c r="H64" s="420"/>
    </row>
    <row r="65" spans="1:8" s="106" customFormat="1" ht="24" x14ac:dyDescent="0.25">
      <c r="A65" s="107" t="s">
        <v>225</v>
      </c>
      <c r="B65" s="108" t="s">
        <v>249</v>
      </c>
      <c r="C65" s="109" t="s">
        <v>13</v>
      </c>
      <c r="D65" s="218">
        <f t="shared" ref="D65:H69" si="20">D34*1.2</f>
        <v>41.26100913035129</v>
      </c>
      <c r="E65" s="233">
        <f t="shared" si="20"/>
        <v>14.184840556370148</v>
      </c>
      <c r="F65" s="233">
        <f t="shared" si="20"/>
        <v>23.047206295335403</v>
      </c>
      <c r="G65" s="233">
        <f t="shared" si="20"/>
        <v>4.0289622786457349</v>
      </c>
      <c r="H65" s="233">
        <f t="shared" si="20"/>
        <v>0</v>
      </c>
    </row>
    <row r="66" spans="1:8" x14ac:dyDescent="0.25">
      <c r="A66" s="107" t="s">
        <v>262</v>
      </c>
      <c r="B66" s="108" t="s">
        <v>111</v>
      </c>
      <c r="C66" s="109" t="s">
        <v>13</v>
      </c>
      <c r="D66" s="218">
        <f t="shared" si="20"/>
        <v>0</v>
      </c>
      <c r="E66" s="233">
        <f t="shared" si="20"/>
        <v>0</v>
      </c>
      <c r="F66" s="233">
        <f t="shared" si="20"/>
        <v>0</v>
      </c>
      <c r="G66" s="233">
        <f t="shared" si="20"/>
        <v>0</v>
      </c>
      <c r="H66" s="233">
        <f t="shared" si="20"/>
        <v>0</v>
      </c>
    </row>
    <row r="67" spans="1:8" ht="24" x14ac:dyDescent="0.25">
      <c r="A67" s="107" t="s">
        <v>263</v>
      </c>
      <c r="B67" s="108" t="s">
        <v>250</v>
      </c>
      <c r="C67" s="109" t="s">
        <v>13</v>
      </c>
      <c r="D67" s="218">
        <f t="shared" si="20"/>
        <v>64.887405841270393</v>
      </c>
      <c r="E67" s="233">
        <f t="shared" si="20"/>
        <v>22.307198136311438</v>
      </c>
      <c r="F67" s="233">
        <f t="shared" si="20"/>
        <v>36.244228144503886</v>
      </c>
      <c r="G67" s="233">
        <f t="shared" si="20"/>
        <v>6.3359795604550584</v>
      </c>
      <c r="H67" s="233">
        <f t="shared" si="20"/>
        <v>0</v>
      </c>
    </row>
    <row r="68" spans="1:8" ht="15.75" customHeight="1" x14ac:dyDescent="0.25">
      <c r="A68" s="107" t="s">
        <v>264</v>
      </c>
      <c r="B68" s="108" t="s">
        <v>115</v>
      </c>
      <c r="C68" s="109" t="s">
        <v>13</v>
      </c>
      <c r="D68" s="218">
        <f t="shared" si="20"/>
        <v>0</v>
      </c>
      <c r="E68" s="233">
        <f t="shared" si="20"/>
        <v>0</v>
      </c>
      <c r="F68" s="233">
        <f t="shared" si="20"/>
        <v>0</v>
      </c>
      <c r="G68" s="233">
        <f t="shared" si="20"/>
        <v>0</v>
      </c>
      <c r="H68" s="233">
        <f t="shared" si="20"/>
        <v>0</v>
      </c>
    </row>
    <row r="69" spans="1:8" ht="33" customHeight="1" x14ac:dyDescent="0.25">
      <c r="A69" s="107" t="s">
        <v>265</v>
      </c>
      <c r="B69" s="108" t="s">
        <v>251</v>
      </c>
      <c r="C69" s="109" t="s">
        <v>118</v>
      </c>
      <c r="D69" s="218">
        <f t="shared" si="20"/>
        <v>5884.9022211036317</v>
      </c>
      <c r="E69" s="218">
        <f t="shared" si="20"/>
        <v>5859.7575382843615</v>
      </c>
      <c r="F69" s="218">
        <f t="shared" si="20"/>
        <v>5899.1623101433024</v>
      </c>
      <c r="G69" s="218">
        <f t="shared" si="20"/>
        <v>5892.4431103531288</v>
      </c>
      <c r="H69" s="218">
        <f t="shared" si="20"/>
        <v>0</v>
      </c>
    </row>
    <row r="70" spans="1:8" x14ac:dyDescent="0.25">
      <c r="A70" s="419" t="s">
        <v>266</v>
      </c>
      <c r="B70" s="420"/>
      <c r="C70" s="420"/>
      <c r="D70" s="420"/>
      <c r="E70" s="420"/>
      <c r="F70" s="420"/>
      <c r="G70" s="420"/>
      <c r="H70" s="420"/>
    </row>
    <row r="71" spans="1:8" ht="24" x14ac:dyDescent="0.25">
      <c r="A71" s="107" t="s">
        <v>267</v>
      </c>
      <c r="B71" s="108" t="s">
        <v>249</v>
      </c>
      <c r="C71" s="109" t="s">
        <v>13</v>
      </c>
      <c r="D71" s="218">
        <f t="shared" ref="D71:H75" si="21">D40*1.2</f>
        <v>10460.108662821036</v>
      </c>
      <c r="E71" s="233">
        <f t="shared" si="21"/>
        <v>8115.178020852969</v>
      </c>
      <c r="F71" s="233">
        <f t="shared" si="21"/>
        <v>1424.8049320115092</v>
      </c>
      <c r="G71" s="233">
        <f t="shared" si="21"/>
        <v>910.89775506578292</v>
      </c>
      <c r="H71" s="233">
        <f t="shared" si="21"/>
        <v>9.2279548907748392</v>
      </c>
    </row>
    <row r="72" spans="1:8" x14ac:dyDescent="0.25">
      <c r="A72" s="107" t="s">
        <v>268</v>
      </c>
      <c r="B72" s="108" t="s">
        <v>111</v>
      </c>
      <c r="C72" s="109" t="s">
        <v>13</v>
      </c>
      <c r="D72" s="218">
        <f t="shared" si="21"/>
        <v>0</v>
      </c>
      <c r="E72" s="233">
        <f t="shared" si="21"/>
        <v>0</v>
      </c>
      <c r="F72" s="233">
        <f t="shared" si="21"/>
        <v>0</v>
      </c>
      <c r="G72" s="233">
        <f t="shared" si="21"/>
        <v>0</v>
      </c>
      <c r="H72" s="233">
        <f t="shared" si="21"/>
        <v>0</v>
      </c>
    </row>
    <row r="73" spans="1:8" ht="24" x14ac:dyDescent="0.25">
      <c r="A73" s="107" t="s">
        <v>269</v>
      </c>
      <c r="B73" s="108" t="s">
        <v>250</v>
      </c>
      <c r="C73" s="109" t="s">
        <v>13</v>
      </c>
      <c r="D73" s="218">
        <f t="shared" si="21"/>
        <v>5509.8024317424524</v>
      </c>
      <c r="E73" s="233">
        <f t="shared" si="21"/>
        <v>5395.4155711586436</v>
      </c>
      <c r="F73" s="233">
        <f t="shared" si="21"/>
        <v>69.502679610317543</v>
      </c>
      <c r="G73" s="233">
        <f t="shared" si="21"/>
        <v>44.434036832477219</v>
      </c>
      <c r="H73" s="233">
        <f t="shared" si="21"/>
        <v>0.45014414101340688</v>
      </c>
    </row>
    <row r="74" spans="1:8" x14ac:dyDescent="0.25">
      <c r="A74" s="107" t="s">
        <v>270</v>
      </c>
      <c r="B74" s="108" t="s">
        <v>115</v>
      </c>
      <c r="C74" s="109" t="s">
        <v>13</v>
      </c>
      <c r="D74" s="218">
        <f t="shared" si="21"/>
        <v>0</v>
      </c>
      <c r="E74" s="233">
        <f t="shared" si="21"/>
        <v>0</v>
      </c>
      <c r="F74" s="233">
        <f t="shared" si="21"/>
        <v>0</v>
      </c>
      <c r="G74" s="233">
        <f t="shared" si="21"/>
        <v>0</v>
      </c>
      <c r="H74" s="233">
        <f t="shared" si="21"/>
        <v>0</v>
      </c>
    </row>
    <row r="75" spans="1:8" ht="36" x14ac:dyDescent="0.25">
      <c r="A75" s="107" t="s">
        <v>271</v>
      </c>
      <c r="B75" s="108" t="s">
        <v>251</v>
      </c>
      <c r="C75" s="109" t="s">
        <v>118</v>
      </c>
      <c r="D75" s="218">
        <f t="shared" si="21"/>
        <v>13756.655407896162</v>
      </c>
      <c r="E75" s="218">
        <f t="shared" si="21"/>
        <v>16687.746380141507</v>
      </c>
      <c r="F75" s="218">
        <f t="shared" si="21"/>
        <v>6978.2012417678516</v>
      </c>
      <c r="G75" s="218">
        <f t="shared" si="21"/>
        <v>7034.7919443838928</v>
      </c>
      <c r="H75" s="218">
        <f t="shared" si="21"/>
        <v>7254.006594181782</v>
      </c>
    </row>
    <row r="76" spans="1:8" x14ac:dyDescent="0.25">
      <c r="A76" s="419" t="s">
        <v>272</v>
      </c>
      <c r="B76" s="420"/>
      <c r="C76" s="420"/>
      <c r="D76" s="420"/>
      <c r="E76" s="420"/>
      <c r="F76" s="420"/>
      <c r="G76" s="420"/>
      <c r="H76" s="420"/>
    </row>
    <row r="77" spans="1:8" ht="24" x14ac:dyDescent="0.25">
      <c r="A77" s="107" t="s">
        <v>273</v>
      </c>
      <c r="B77" s="108" t="s">
        <v>249</v>
      </c>
      <c r="C77" s="109" t="s">
        <v>13</v>
      </c>
      <c r="D77" s="218">
        <f t="shared" ref="D77:H81" si="22">D46*1.2</f>
        <v>353.78349476314156</v>
      </c>
      <c r="E77" s="233">
        <f t="shared" si="22"/>
        <v>234.39308434100121</v>
      </c>
      <c r="F77" s="233">
        <f t="shared" si="22"/>
        <v>108.19884610942815</v>
      </c>
      <c r="G77" s="233">
        <f t="shared" si="22"/>
        <v>11.191564312712199</v>
      </c>
      <c r="H77" s="233">
        <f t="shared" si="22"/>
        <v>0</v>
      </c>
    </row>
    <row r="78" spans="1:8" x14ac:dyDescent="0.25">
      <c r="A78" s="107" t="s">
        <v>274</v>
      </c>
      <c r="B78" s="108" t="s">
        <v>111</v>
      </c>
      <c r="C78" s="109" t="s">
        <v>13</v>
      </c>
      <c r="D78" s="218">
        <f t="shared" si="22"/>
        <v>0</v>
      </c>
      <c r="E78" s="233">
        <f t="shared" si="22"/>
        <v>0</v>
      </c>
      <c r="F78" s="233">
        <f t="shared" si="22"/>
        <v>0</v>
      </c>
      <c r="G78" s="233">
        <f t="shared" si="22"/>
        <v>0</v>
      </c>
      <c r="H78" s="233">
        <f t="shared" si="22"/>
        <v>0</v>
      </c>
    </row>
    <row r="79" spans="1:8" ht="24" x14ac:dyDescent="0.25">
      <c r="A79" s="107" t="s">
        <v>275</v>
      </c>
      <c r="B79" s="108" t="s">
        <v>250</v>
      </c>
      <c r="C79" s="109" t="s">
        <v>13</v>
      </c>
      <c r="D79" s="218">
        <f t="shared" si="22"/>
        <v>1087.9671356792448</v>
      </c>
      <c r="E79" s="233">
        <f t="shared" si="22"/>
        <v>720.81365119713564</v>
      </c>
      <c r="F79" s="233">
        <f t="shared" si="22"/>
        <v>332.73680210628663</v>
      </c>
      <c r="G79" s="233">
        <f t="shared" si="22"/>
        <v>34.416682375822617</v>
      </c>
      <c r="H79" s="233">
        <f t="shared" si="22"/>
        <v>0</v>
      </c>
    </row>
    <row r="80" spans="1:8" x14ac:dyDescent="0.25">
      <c r="A80" s="107" t="s">
        <v>276</v>
      </c>
      <c r="B80" s="108" t="s">
        <v>115</v>
      </c>
      <c r="C80" s="109" t="s">
        <v>13</v>
      </c>
      <c r="D80" s="218">
        <f t="shared" si="22"/>
        <v>0</v>
      </c>
      <c r="E80" s="233">
        <f t="shared" si="22"/>
        <v>0</v>
      </c>
      <c r="F80" s="233">
        <f t="shared" si="22"/>
        <v>0</v>
      </c>
      <c r="G80" s="233">
        <f t="shared" si="22"/>
        <v>0</v>
      </c>
      <c r="H80" s="233">
        <f t="shared" si="22"/>
        <v>0</v>
      </c>
    </row>
    <row r="81" spans="1:10" ht="36" x14ac:dyDescent="0.25">
      <c r="A81" s="107" t="s">
        <v>277</v>
      </c>
      <c r="B81" s="108" t="s">
        <v>251</v>
      </c>
      <c r="C81" s="109" t="s">
        <v>118</v>
      </c>
      <c r="D81" s="218">
        <f t="shared" si="22"/>
        <v>28403.841968153545</v>
      </c>
      <c r="E81" s="218">
        <f t="shared" si="22"/>
        <v>28186.810094074535</v>
      </c>
      <c r="F81" s="218">
        <f t="shared" si="22"/>
        <v>28909.073385905915</v>
      </c>
      <c r="G81" s="218">
        <f t="shared" si="22"/>
        <v>28186.810094074535</v>
      </c>
      <c r="H81" s="218">
        <f t="shared" si="22"/>
        <v>0</v>
      </c>
    </row>
    <row r="83" spans="1:10" ht="16.5" x14ac:dyDescent="0.25">
      <c r="B83" s="116" t="s">
        <v>61</v>
      </c>
      <c r="C83" s="421" t="s">
        <v>62</v>
      </c>
      <c r="D83" s="421"/>
      <c r="E83" s="421"/>
      <c r="F83" s="422" t="s">
        <v>63</v>
      </c>
      <c r="G83" s="422"/>
      <c r="H83" s="422"/>
    </row>
    <row r="84" spans="1:10" x14ac:dyDescent="0.25">
      <c r="B84" s="119"/>
      <c r="C84" s="417" t="s">
        <v>145</v>
      </c>
      <c r="D84" s="417"/>
      <c r="E84" s="417"/>
      <c r="F84" s="418" t="s">
        <v>79</v>
      </c>
      <c r="G84" s="418"/>
      <c r="H84" s="418"/>
    </row>
    <row r="86" spans="1:10" x14ac:dyDescent="0.25">
      <c r="E86" s="123">
        <f>E28+E30+E34+E36+E40+E42+E46+E48</f>
        <v>12860.189140075883</v>
      </c>
      <c r="F86" s="123">
        <f>F28+F30+F34+F36+F40+F42+F46+F48</f>
        <v>1797.3956718638181</v>
      </c>
      <c r="G86" s="123">
        <f t="shared" ref="G86:H86" si="23">G28+G30+G34+G36+G40+G42+G46+G48</f>
        <v>876.45749889329852</v>
      </c>
      <c r="H86" s="123">
        <f t="shared" si="23"/>
        <v>8.0650825264902064</v>
      </c>
    </row>
    <row r="87" spans="1:10" x14ac:dyDescent="0.25">
      <c r="B87" s="98"/>
      <c r="E87" s="123">
        <f>E86/E13/12*1000</f>
        <v>10379.375339230584</v>
      </c>
      <c r="F87" s="123">
        <f t="shared" ref="F87:H87" si="24">F86/F13/12*1000</f>
        <v>5884.3255516015415</v>
      </c>
      <c r="G87" s="123">
        <f t="shared" si="24"/>
        <v>5597.8744441836034</v>
      </c>
      <c r="H87" s="123">
        <f t="shared" si="24"/>
        <v>6045.0054951514849</v>
      </c>
      <c r="I87" s="234"/>
      <c r="J87" s="234"/>
    </row>
    <row r="88" spans="1:10" x14ac:dyDescent="0.25">
      <c r="B88" s="98" t="s">
        <v>278</v>
      </c>
      <c r="E88" s="207">
        <f>E87-'[54]Д10.1'!$D$39</f>
        <v>0</v>
      </c>
      <c r="F88" s="207">
        <f>F87-'[54]Д10.2'!$D$39</f>
        <v>0</v>
      </c>
      <c r="G88" s="207">
        <f>G87-'[54]Д10.3'!$D$40</f>
        <v>0</v>
      </c>
      <c r="H88" s="207">
        <f>H87-'[54]Д10.4'!E38</f>
        <v>0</v>
      </c>
      <c r="I88" s="234"/>
      <c r="J88" s="234"/>
    </row>
    <row r="89" spans="1:10" x14ac:dyDescent="0.25">
      <c r="B89" s="98" t="s">
        <v>226</v>
      </c>
      <c r="E89" s="207">
        <f>E86-'[54]Д9.1'!$D$21</f>
        <v>0</v>
      </c>
      <c r="F89" s="207">
        <f>F86-'[54]Д9.2'!$D$21</f>
        <v>-4.3281361820390885E-3</v>
      </c>
      <c r="G89" s="207">
        <f>G86-'[54]Д9.3'!$D$21</f>
        <v>0</v>
      </c>
      <c r="H89" s="207">
        <f>H86-'[54]Д9.4'!M20</f>
        <v>0</v>
      </c>
      <c r="I89" s="234"/>
      <c r="J89" s="234"/>
    </row>
    <row r="90" spans="1:10" x14ac:dyDescent="0.25">
      <c r="I90" s="234"/>
      <c r="J90" s="234"/>
    </row>
    <row r="91" spans="1:10" x14ac:dyDescent="0.25">
      <c r="B91" s="122" t="s">
        <v>279</v>
      </c>
      <c r="D91" s="123">
        <f>D32+D38+D44+D50</f>
        <v>42034.770701188769</v>
      </c>
      <c r="E91" s="123">
        <f>E32+E38+E44+E50</f>
        <v>44269.278443834824</v>
      </c>
      <c r="F91" s="123">
        <f>F32+F38+F44+F50</f>
        <v>36871.402716294004</v>
      </c>
      <c r="G91" s="123">
        <f>G32+G38+G44+G50</f>
        <v>36199.613787204224</v>
      </c>
      <c r="H91" s="123">
        <f>H32+H38+H44+H50</f>
        <v>6045.0054951514849</v>
      </c>
      <c r="I91" s="234">
        <f>SUM(E91:H91)</f>
        <v>123385.30044248454</v>
      </c>
      <c r="J91" s="234"/>
    </row>
    <row r="92" spans="1:10" x14ac:dyDescent="0.25">
      <c r="E92" s="123"/>
      <c r="F92" s="123"/>
      <c r="I92" s="234">
        <f>I91*12*D13</f>
        <v>210047740.7739934</v>
      </c>
      <c r="J92" s="234"/>
    </row>
    <row r="93" spans="1:10" x14ac:dyDescent="0.25">
      <c r="I93" s="234"/>
      <c r="J93" s="234"/>
    </row>
    <row r="94" spans="1:10" x14ac:dyDescent="0.25">
      <c r="I94" s="234"/>
      <c r="J94" s="234"/>
    </row>
    <row r="95" spans="1:10" x14ac:dyDescent="0.25">
      <c r="I95" s="234"/>
      <c r="J95" s="234"/>
    </row>
    <row r="96" spans="1:10" x14ac:dyDescent="0.25">
      <c r="I96" s="234"/>
      <c r="J96" s="234"/>
    </row>
    <row r="97" spans="9:10" x14ac:dyDescent="0.25">
      <c r="I97" s="234"/>
      <c r="J97" s="234"/>
    </row>
    <row r="98" spans="9:10" x14ac:dyDescent="0.25">
      <c r="I98" s="234"/>
      <c r="J98" s="234"/>
    </row>
  </sheetData>
  <mergeCells count="24">
    <mergeCell ref="A51:H51"/>
    <mergeCell ref="E1:H1"/>
    <mergeCell ref="A3:H3"/>
    <mergeCell ref="B4:H4"/>
    <mergeCell ref="B5:H5"/>
    <mergeCell ref="F6:H6"/>
    <mergeCell ref="A7:A8"/>
    <mergeCell ref="B7:B8"/>
    <mergeCell ref="C7:C8"/>
    <mergeCell ref="D7:D8"/>
    <mergeCell ref="E7:H7"/>
    <mergeCell ref="A20:H20"/>
    <mergeCell ref="A27:H27"/>
    <mergeCell ref="A33:H33"/>
    <mergeCell ref="A39:H39"/>
    <mergeCell ref="A45:H45"/>
    <mergeCell ref="C84:E84"/>
    <mergeCell ref="F84:H84"/>
    <mergeCell ref="A58:H58"/>
    <mergeCell ref="A64:H64"/>
    <mergeCell ref="A70:H70"/>
    <mergeCell ref="A76:H76"/>
    <mergeCell ref="C83:E83"/>
    <mergeCell ref="F83:H83"/>
  </mergeCells>
  <conditionalFormatting sqref="B4">
    <cfRule type="cellIs" dxfId="69" priority="1" operator="equal">
      <formula>0</formula>
    </cfRule>
  </conditionalFormatting>
  <printOptions horizontalCentered="1"/>
  <pageMargins left="1.1023622047244095" right="0.19685039370078741" top="0.55118110236220474" bottom="0.15748031496062992" header="0.31496062992125984" footer="0.31496062992125984"/>
  <pageSetup paperSize="9" scale="66" fitToHeight="2" orientation="portrait" r:id="rId1"/>
  <rowBreaks count="1" manualBreakCount="1">
    <brk id="5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6"/>
  <sheetViews>
    <sheetView topLeftCell="A28" zoomScaleNormal="100" zoomScaleSheetLayoutView="100" workbookViewId="0">
      <selection activeCell="G45" sqref="G45"/>
    </sheetView>
  </sheetViews>
  <sheetFormatPr defaultColWidth="9.140625" defaultRowHeight="15" x14ac:dyDescent="0.25"/>
  <cols>
    <col min="1" max="1" width="5.5703125" style="121" customWidth="1"/>
    <col min="2" max="2" width="40.85546875" style="57" customWidth="1"/>
    <col min="3" max="3" width="10.5703125" style="57" customWidth="1"/>
    <col min="4" max="4" width="16.7109375" style="57" customWidth="1"/>
    <col min="5" max="8" width="14.85546875" style="57" customWidth="1"/>
    <col min="9" max="9" width="2.85546875" style="57" customWidth="1"/>
    <col min="10" max="10" width="9.28515625" style="57" customWidth="1"/>
    <col min="11" max="11" width="17.5703125" style="57" customWidth="1"/>
    <col min="12" max="19" width="9.28515625" style="57" customWidth="1"/>
    <col min="20" max="16384" width="9.140625" style="57"/>
  </cols>
  <sheetData>
    <row r="1" spans="1:8" ht="50.25" customHeight="1" x14ac:dyDescent="0.25">
      <c r="A1" s="56"/>
      <c r="C1" s="58"/>
      <c r="D1" s="58"/>
      <c r="E1" s="375" t="s">
        <v>80</v>
      </c>
      <c r="F1" s="375"/>
      <c r="G1" s="375"/>
      <c r="H1" s="375"/>
    </row>
    <row r="2" spans="1:8" ht="16.5" customHeight="1" x14ac:dyDescent="0.25">
      <c r="A2" s="59"/>
      <c r="B2" s="58"/>
      <c r="C2" s="58"/>
      <c r="D2" s="58"/>
      <c r="E2" s="60"/>
      <c r="F2" s="60"/>
      <c r="G2" s="60"/>
      <c r="H2" s="60"/>
    </row>
    <row r="3" spans="1:8" ht="34.5" customHeight="1" x14ac:dyDescent="0.25">
      <c r="A3" s="425" t="s">
        <v>201</v>
      </c>
      <c r="B3" s="425"/>
      <c r="C3" s="425"/>
      <c r="D3" s="425"/>
      <c r="E3" s="425"/>
      <c r="F3" s="425"/>
      <c r="G3" s="425"/>
      <c r="H3" s="425"/>
    </row>
    <row r="4" spans="1:8" x14ac:dyDescent="0.25">
      <c r="A4" s="59"/>
      <c r="B4" s="426" t="str">
        <f>'[54]1_Елементи витрат'!A3</f>
        <v>КПТМ "Черкаситеплокомуненерго"</v>
      </c>
      <c r="C4" s="426"/>
      <c r="D4" s="426"/>
      <c r="E4" s="426"/>
      <c r="F4" s="426"/>
      <c r="G4" s="426"/>
      <c r="H4" s="426"/>
    </row>
    <row r="5" spans="1:8" x14ac:dyDescent="0.25">
      <c r="A5" s="59"/>
      <c r="B5" s="427" t="s">
        <v>2</v>
      </c>
      <c r="C5" s="427"/>
      <c r="D5" s="427"/>
      <c r="E5" s="427"/>
      <c r="F5" s="427"/>
      <c r="G5" s="427"/>
      <c r="H5" s="427"/>
    </row>
    <row r="6" spans="1:8" x14ac:dyDescent="0.25">
      <c r="A6" s="59"/>
      <c r="B6" s="58"/>
      <c r="C6" s="58"/>
      <c r="D6" s="58"/>
      <c r="E6" s="58"/>
      <c r="F6" s="428"/>
      <c r="G6" s="428"/>
      <c r="H6" s="428"/>
    </row>
    <row r="7" spans="1:8" ht="12.75" customHeight="1" x14ac:dyDescent="0.25">
      <c r="A7" s="429" t="s">
        <v>4</v>
      </c>
      <c r="B7" s="430" t="s">
        <v>83</v>
      </c>
      <c r="C7" s="430" t="s">
        <v>6</v>
      </c>
      <c r="D7" s="430" t="s">
        <v>84</v>
      </c>
      <c r="E7" s="430" t="s">
        <v>174</v>
      </c>
      <c r="F7" s="430"/>
      <c r="G7" s="430"/>
      <c r="H7" s="430"/>
    </row>
    <row r="8" spans="1:8" ht="32.25" customHeight="1" x14ac:dyDescent="0.25">
      <c r="A8" s="429"/>
      <c r="B8" s="430"/>
      <c r="C8" s="430"/>
      <c r="D8" s="430"/>
      <c r="E8" s="151" t="s">
        <v>175</v>
      </c>
      <c r="F8" s="151" t="s">
        <v>176</v>
      </c>
      <c r="G8" s="151" t="s">
        <v>177</v>
      </c>
      <c r="H8" s="151" t="s">
        <v>178</v>
      </c>
    </row>
    <row r="9" spans="1:8" s="71" customFormat="1" x14ac:dyDescent="0.25">
      <c r="A9" s="63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</row>
    <row r="10" spans="1:8" s="71" customFormat="1" ht="24" customHeight="1" x14ac:dyDescent="0.25">
      <c r="A10" s="67" t="s">
        <v>88</v>
      </c>
      <c r="B10" s="68" t="s">
        <v>202</v>
      </c>
      <c r="C10" s="69" t="s">
        <v>90</v>
      </c>
      <c r="D10" s="70">
        <f>E10+F10+G10+H10</f>
        <v>752848.40275047987</v>
      </c>
      <c r="E10" s="70">
        <f>E11+E12</f>
        <v>626772.70862809895</v>
      </c>
      <c r="F10" s="70">
        <f t="shared" ref="F10:H10" si="0">F11+F12</f>
        <v>86786.919179279765</v>
      </c>
      <c r="G10" s="70">
        <f t="shared" si="0"/>
        <v>38945.089779738773</v>
      </c>
      <c r="H10" s="70">
        <f t="shared" si="0"/>
        <v>343.68516336233517</v>
      </c>
    </row>
    <row r="11" spans="1:8" s="71" customFormat="1" ht="24" customHeight="1" x14ac:dyDescent="0.25">
      <c r="A11" s="67" t="s">
        <v>17</v>
      </c>
      <c r="B11" s="68" t="s">
        <v>203</v>
      </c>
      <c r="C11" s="69" t="s">
        <v>90</v>
      </c>
      <c r="D11" s="70">
        <f>SUM(E11:H11)</f>
        <v>351628.41590288904</v>
      </c>
      <c r="E11" s="70">
        <f>[54]Д2!F76</f>
        <v>273692.4791718293</v>
      </c>
      <c r="F11" s="70">
        <f>[54]Д2!F80</f>
        <v>51528.318396914583</v>
      </c>
      <c r="G11" s="70">
        <f>[54]Д2!F84</f>
        <v>26182.409314651868</v>
      </c>
      <c r="H11" s="70">
        <f>[54]Д2!F88</f>
        <v>225.20901949332836</v>
      </c>
    </row>
    <row r="12" spans="1:8" s="71" customFormat="1" ht="41.25" customHeight="1" x14ac:dyDescent="0.25">
      <c r="A12" s="67" t="s">
        <v>19</v>
      </c>
      <c r="B12" s="68" t="s">
        <v>204</v>
      </c>
      <c r="C12" s="69" t="s">
        <v>90</v>
      </c>
      <c r="D12" s="70">
        <f>SUM(E12:H12)</f>
        <v>401219.98684759066</v>
      </c>
      <c r="E12" s="70">
        <f>[54]Д2!F68</f>
        <v>353080.22945626959</v>
      </c>
      <c r="F12" s="70">
        <f>[54]Д2!F69</f>
        <v>35258.600782365174</v>
      </c>
      <c r="G12" s="70">
        <f>[54]Д2!F70</f>
        <v>12762.680465086909</v>
      </c>
      <c r="H12" s="70">
        <f>[54]Д2!F71</f>
        <v>118.47614386900679</v>
      </c>
    </row>
    <row r="13" spans="1:8" s="92" customFormat="1" ht="24" customHeight="1" x14ac:dyDescent="0.25">
      <c r="A13" s="208" t="s">
        <v>91</v>
      </c>
      <c r="B13" s="82" t="s">
        <v>205</v>
      </c>
      <c r="C13" s="83" t="s">
        <v>90</v>
      </c>
      <c r="D13" s="84">
        <f>E13+F13+G13+H13</f>
        <v>409092.68162473215</v>
      </c>
      <c r="E13" s="84">
        <f>E14+E15</f>
        <v>314148.3585943291</v>
      </c>
      <c r="F13" s="84">
        <f t="shared" ref="F13:H13" si="1">F14+F15</f>
        <v>62258.052881785101</v>
      </c>
      <c r="G13" s="84">
        <f t="shared" si="1"/>
        <v>32342.584985255606</v>
      </c>
      <c r="H13" s="84">
        <f t="shared" si="1"/>
        <v>343.68516336233517</v>
      </c>
    </row>
    <row r="14" spans="1:8" s="92" customFormat="1" ht="20.25" customHeight="1" x14ac:dyDescent="0.25">
      <c r="A14" s="208" t="s">
        <v>26</v>
      </c>
      <c r="B14" s="209" t="s">
        <v>206</v>
      </c>
      <c r="C14" s="83" t="s">
        <v>90</v>
      </c>
      <c r="D14" s="84">
        <f>SUM(E14:H14)</f>
        <v>241029.67690140739</v>
      </c>
      <c r="E14" s="84">
        <f>'[54]Д2.1'!F113</f>
        <v>180153.34318327147</v>
      </c>
      <c r="F14" s="84">
        <f>'[54]Д2.1'!F116</f>
        <v>37631.259369433203</v>
      </c>
      <c r="G14" s="84">
        <f>'[54]Д2.1'!F119</f>
        <v>23019.865329209359</v>
      </c>
      <c r="H14" s="84">
        <f>'[54]Д2.1'!F122</f>
        <v>225.20901949332836</v>
      </c>
    </row>
    <row r="15" spans="1:8" s="92" customFormat="1" ht="23.25" customHeight="1" x14ac:dyDescent="0.25">
      <c r="A15" s="208" t="s">
        <v>28</v>
      </c>
      <c r="B15" s="209" t="s">
        <v>207</v>
      </c>
      <c r="C15" s="83" t="s">
        <v>90</v>
      </c>
      <c r="D15" s="84">
        <f>SUM(E15:H15)</f>
        <v>168063.00472332476</v>
      </c>
      <c r="E15" s="84">
        <f>'[54]Д2.1'!F155</f>
        <v>133995.0154110576</v>
      </c>
      <c r="F15" s="84">
        <f>'[54]Д2.1'!F158</f>
        <v>24626.793512351898</v>
      </c>
      <c r="G15" s="84">
        <f>'[54]Д2.1'!F161</f>
        <v>9322.7196560462453</v>
      </c>
      <c r="H15" s="84">
        <f>'[54]Д2.1'!F164</f>
        <v>118.47614386900679</v>
      </c>
    </row>
    <row r="16" spans="1:8" s="92" customFormat="1" ht="24" customHeight="1" x14ac:dyDescent="0.25">
      <c r="A16" s="208" t="s">
        <v>208</v>
      </c>
      <c r="B16" s="82" t="s">
        <v>209</v>
      </c>
      <c r="C16" s="83" t="s">
        <v>90</v>
      </c>
      <c r="D16" s="84">
        <f>E16+F16+G16+H16</f>
        <v>343755.72329096583</v>
      </c>
      <c r="E16" s="84">
        <f>E17+E18</f>
        <v>312624.34350060497</v>
      </c>
      <c r="F16" s="84">
        <f t="shared" ref="F16:H16" si="2">F17+F18</f>
        <v>24528.87072475181</v>
      </c>
      <c r="G16" s="84">
        <f t="shared" si="2"/>
        <v>6602.5090656090933</v>
      </c>
      <c r="H16" s="84">
        <f t="shared" si="2"/>
        <v>0</v>
      </c>
    </row>
    <row r="17" spans="1:15" s="92" customFormat="1" ht="24" customHeight="1" x14ac:dyDescent="0.25">
      <c r="A17" s="208" t="s">
        <v>32</v>
      </c>
      <c r="B17" s="209" t="s">
        <v>206</v>
      </c>
      <c r="C17" s="83" t="s">
        <v>90</v>
      </c>
      <c r="D17" s="84">
        <f>SUM(E17:H17)</f>
        <v>110598.73900148169</v>
      </c>
      <c r="E17" s="84">
        <f>'[54]Д2.1'!F127</f>
        <v>93539.135988557784</v>
      </c>
      <c r="F17" s="84">
        <f>'[54]Д2.1'!F130</f>
        <v>13897.059027481382</v>
      </c>
      <c r="G17" s="84">
        <f>'[54]Д2.1'!F133</f>
        <v>3162.5439854425267</v>
      </c>
      <c r="H17" s="84">
        <f>'[54]Д2.1'!F136</f>
        <v>0</v>
      </c>
    </row>
    <row r="18" spans="1:15" s="92" customFormat="1" ht="24" customHeight="1" x14ac:dyDescent="0.25">
      <c r="A18" s="208" t="s">
        <v>34</v>
      </c>
      <c r="B18" s="209" t="s">
        <v>207</v>
      </c>
      <c r="C18" s="83" t="s">
        <v>90</v>
      </c>
      <c r="D18" s="84">
        <f>SUM(E18:H18)</f>
        <v>233156.98428948419</v>
      </c>
      <c r="E18" s="84">
        <f>'[54]Д2.1'!F169</f>
        <v>219085.2075120472</v>
      </c>
      <c r="F18" s="84">
        <f>'[54]Д2.1'!F172</f>
        <v>10631.811697270428</v>
      </c>
      <c r="G18" s="84">
        <f>'[54]Д2.1'!F175</f>
        <v>3439.9650801665666</v>
      </c>
      <c r="H18" s="84">
        <f>'[54]Д2.1'!F178</f>
        <v>0</v>
      </c>
    </row>
    <row r="19" spans="1:15" s="77" customFormat="1" ht="35.25" customHeight="1" x14ac:dyDescent="0.25">
      <c r="A19" s="210" t="s">
        <v>186</v>
      </c>
      <c r="B19" s="211" t="s">
        <v>153</v>
      </c>
      <c r="C19" s="212" t="s">
        <v>95</v>
      </c>
      <c r="D19" s="213">
        <f>D20+D21</f>
        <v>141.86437391699005</v>
      </c>
      <c r="E19" s="213">
        <f t="shared" ref="E19:H19" si="3">E20+E21</f>
        <v>103.25114887107455</v>
      </c>
      <c r="F19" s="213">
        <f t="shared" si="3"/>
        <v>25.454569320106977</v>
      </c>
      <c r="G19" s="213">
        <f t="shared" si="3"/>
        <v>13.047474650608528</v>
      </c>
      <c r="H19" s="214">
        <f t="shared" si="3"/>
        <v>0.11118107520000001</v>
      </c>
    </row>
    <row r="20" spans="1:15" s="77" customFormat="1" x14ac:dyDescent="0.25">
      <c r="A20" s="210" t="s">
        <v>38</v>
      </c>
      <c r="B20" s="215" t="s">
        <v>210</v>
      </c>
      <c r="C20" s="212" t="s">
        <v>95</v>
      </c>
      <c r="D20" s="213">
        <f>SUM(E20:H20)</f>
        <v>100.97043140167061</v>
      </c>
      <c r="E20" s="213">
        <f>'[54]Д2.1'!F199</f>
        <v>70.291671871635273</v>
      </c>
      <c r="F20" s="213">
        <f>'[54]Д2.1'!F202</f>
        <v>19.115989113174166</v>
      </c>
      <c r="G20" s="213">
        <f>'[54]Д2.1'!F205</f>
        <v>11.451589341661174</v>
      </c>
      <c r="H20" s="214">
        <f>'[54]Д2.1'!F208</f>
        <v>0.11118107520000001</v>
      </c>
    </row>
    <row r="21" spans="1:15" s="77" customFormat="1" x14ac:dyDescent="0.25">
      <c r="A21" s="210" t="s">
        <v>40</v>
      </c>
      <c r="B21" s="215" t="s">
        <v>211</v>
      </c>
      <c r="C21" s="212" t="s">
        <v>95</v>
      </c>
      <c r="D21" s="213">
        <f>SUM(E21:H21)</f>
        <v>40.893942515319445</v>
      </c>
      <c r="E21" s="213">
        <f>'[54]Д2.1'!F213</f>
        <v>32.959476999439282</v>
      </c>
      <c r="F21" s="213">
        <f>'[54]Д2.1'!F216</f>
        <v>6.3385802069328108</v>
      </c>
      <c r="G21" s="213">
        <f>'[54]Д2.1'!F219</f>
        <v>1.5958853089473533</v>
      </c>
      <c r="H21" s="213">
        <f>'[54]Д2.1'!F222</f>
        <v>0</v>
      </c>
      <c r="K21" s="431" t="s">
        <v>179</v>
      </c>
      <c r="L21" s="431"/>
      <c r="M21" s="431"/>
      <c r="N21" s="431"/>
      <c r="O21" s="431"/>
    </row>
    <row r="22" spans="1:15" s="93" customFormat="1" ht="21" customHeight="1" x14ac:dyDescent="0.25">
      <c r="A22" s="423" t="s">
        <v>212</v>
      </c>
      <c r="B22" s="424"/>
      <c r="C22" s="424"/>
      <c r="D22" s="424"/>
      <c r="E22" s="424"/>
      <c r="F22" s="424"/>
      <c r="G22" s="424"/>
      <c r="H22" s="424"/>
      <c r="K22" s="180" t="s">
        <v>180</v>
      </c>
      <c r="L22" s="181" t="s">
        <v>181</v>
      </c>
      <c r="M22" s="181" t="s">
        <v>182</v>
      </c>
      <c r="N22" s="181" t="s">
        <v>183</v>
      </c>
      <c r="O22" s="181" t="s">
        <v>184</v>
      </c>
    </row>
    <row r="23" spans="1:15" s="91" customFormat="1" ht="24" x14ac:dyDescent="0.25">
      <c r="A23" s="86" t="s">
        <v>189</v>
      </c>
      <c r="B23" s="216" t="s">
        <v>213</v>
      </c>
      <c r="C23" s="88" t="s">
        <v>14</v>
      </c>
      <c r="D23" s="144">
        <f>[54]Д6_ТЕ!G48</f>
        <v>393.3</v>
      </c>
      <c r="E23" s="144">
        <f>[54]Д6_ТЕ!K48</f>
        <v>361.2</v>
      </c>
      <c r="F23" s="144">
        <f>[54]Д6_ТЕ!O48</f>
        <v>418.66</v>
      </c>
      <c r="G23" s="144">
        <f>[54]Д6_ТЕ!S48</f>
        <v>553.94000000000005</v>
      </c>
      <c r="H23" s="144">
        <f>[54]Д6_ТЕ!W48</f>
        <v>423.86</v>
      </c>
      <c r="K23" s="182">
        <f>[54]Д6!F48</f>
        <v>300.57</v>
      </c>
      <c r="L23" s="182">
        <f>[54]Д6!J48</f>
        <v>307.40999999999997</v>
      </c>
      <c r="M23" s="182">
        <f>[54]Д6!N48</f>
        <v>279.93</v>
      </c>
      <c r="N23" s="182">
        <f>[54]Д6!R48</f>
        <v>270.49</v>
      </c>
      <c r="O23" s="182">
        <f>[54]Д6!V48</f>
        <v>281.23</v>
      </c>
    </row>
    <row r="24" spans="1:15" s="91" customFormat="1" ht="24" x14ac:dyDescent="0.25">
      <c r="A24" s="86" t="s">
        <v>46</v>
      </c>
      <c r="B24" s="216" t="s">
        <v>214</v>
      </c>
      <c r="C24" s="88" t="s">
        <v>14</v>
      </c>
      <c r="D24" s="144">
        <f>[54]Д6_ЦТП_ТЕ!G48</f>
        <v>388.84999999999997</v>
      </c>
      <c r="E24" s="144">
        <f>[54]Д6_ЦТП_ТЕ!K48</f>
        <v>372.20686817542668</v>
      </c>
      <c r="F24" s="144">
        <f>[54]Д6_ЦТП_ТЕ!O48</f>
        <v>430.70256355876438</v>
      </c>
      <c r="G24" s="144">
        <f>[54]Д6_ЦТП_ТЕ!S48</f>
        <v>565.97966524875017</v>
      </c>
      <c r="H24" s="144">
        <f>[54]Д6_ЦТП_ТЕ!W48</f>
        <v>0</v>
      </c>
      <c r="K24" s="190">
        <f>D24/K23</f>
        <v>1.2937086202881192</v>
      </c>
      <c r="L24" s="190">
        <f t="shared" ref="L24:O24" si="4">E24/L23</f>
        <v>1.2107832151700553</v>
      </c>
      <c r="M24" s="190">
        <f t="shared" si="4"/>
        <v>1.5386080933046276</v>
      </c>
      <c r="N24" s="190">
        <f t="shared" si="4"/>
        <v>2.092423621016489</v>
      </c>
      <c r="O24" s="190">
        <f t="shared" si="4"/>
        <v>0</v>
      </c>
    </row>
    <row r="25" spans="1:15" s="93" customFormat="1" ht="21.75" customHeight="1" x14ac:dyDescent="0.25">
      <c r="A25" s="423" t="s">
        <v>215</v>
      </c>
      <c r="B25" s="424"/>
      <c r="C25" s="424"/>
      <c r="D25" s="424"/>
      <c r="E25" s="424"/>
      <c r="F25" s="424"/>
      <c r="G25" s="424"/>
      <c r="H25" s="424"/>
    </row>
    <row r="26" spans="1:15" s="91" customFormat="1" ht="24" x14ac:dyDescent="0.25">
      <c r="A26" s="86" t="s">
        <v>48</v>
      </c>
      <c r="B26" s="216" t="s">
        <v>213</v>
      </c>
      <c r="C26" s="88" t="s">
        <v>14</v>
      </c>
      <c r="D26" s="144">
        <f>[54]Д7!G44</f>
        <v>262.44794923024159</v>
      </c>
      <c r="E26" s="144">
        <f>[54]Д7!K44</f>
        <v>263.74987862849946</v>
      </c>
      <c r="F26" s="144">
        <f>[54]Д7!O44</f>
        <v>257.33609007404101</v>
      </c>
      <c r="G26" s="144">
        <f>[54]Д7!S44</f>
        <v>257.42725664989456</v>
      </c>
      <c r="H26" s="144">
        <f>[54]Д7!W44</f>
        <v>247.61930595617343</v>
      </c>
      <c r="K26" s="91">
        <v>182.29</v>
      </c>
      <c r="L26" s="91">
        <v>183.29</v>
      </c>
      <c r="M26" s="91">
        <v>175.23</v>
      </c>
      <c r="N26" s="91">
        <v>174.98</v>
      </c>
      <c r="O26" s="91">
        <v>168.48</v>
      </c>
    </row>
    <row r="27" spans="1:15" s="91" customFormat="1" ht="24" x14ac:dyDescent="0.25">
      <c r="A27" s="86" t="s">
        <v>50</v>
      </c>
      <c r="B27" s="216" t="s">
        <v>214</v>
      </c>
      <c r="C27" s="88" t="s">
        <v>14</v>
      </c>
      <c r="D27" s="144">
        <f>[54]Д7_ЦТП!G44</f>
        <v>286.21283609335063</v>
      </c>
      <c r="E27" s="144">
        <f>[54]Д7_ЦТП!K44</f>
        <v>286.37895012601535</v>
      </c>
      <c r="F27" s="144">
        <f>[54]Д7_ЦТП!O44</f>
        <v>283.60431559050147</v>
      </c>
      <c r="G27" s="144">
        <f>[54]Д7_ЦТП!S44</f>
        <v>283.69541852647774</v>
      </c>
      <c r="H27" s="144">
        <f>[54]Д7_ЦТП!W44</f>
        <v>0</v>
      </c>
      <c r="K27" s="190">
        <f>D27/K26</f>
        <v>1.5700961988773419</v>
      </c>
      <c r="L27" s="190">
        <f t="shared" ref="L27:O27" si="5">E27/L26</f>
        <v>1.5624363038137126</v>
      </c>
      <c r="M27" s="190">
        <f t="shared" si="5"/>
        <v>1.6184689584574643</v>
      </c>
      <c r="N27" s="190">
        <f t="shared" si="5"/>
        <v>1.6213019689477526</v>
      </c>
      <c r="O27" s="190">
        <f t="shared" si="5"/>
        <v>0</v>
      </c>
    </row>
    <row r="28" spans="1:15" ht="21.75" customHeight="1" x14ac:dyDescent="0.25">
      <c r="A28" s="423" t="s">
        <v>216</v>
      </c>
      <c r="B28" s="424"/>
      <c r="C28" s="424"/>
      <c r="D28" s="424"/>
      <c r="E28" s="424"/>
      <c r="F28" s="424"/>
      <c r="G28" s="424"/>
      <c r="H28" s="424"/>
    </row>
    <row r="29" spans="1:15" ht="24" x14ac:dyDescent="0.25">
      <c r="A29" s="67" t="s">
        <v>53</v>
      </c>
      <c r="B29" s="72" t="s">
        <v>121</v>
      </c>
      <c r="C29" s="69" t="s">
        <v>13</v>
      </c>
      <c r="D29" s="70">
        <f>SUM(E29:H29)</f>
        <v>73835.873838388492</v>
      </c>
      <c r="E29" s="84">
        <f>[54]Д6_ТЕ!K40</f>
        <v>47398.704085074838</v>
      </c>
      <c r="F29" s="84">
        <f>[54]Д6_ТЕ!O40</f>
        <v>14576.237056868722</v>
      </c>
      <c r="G29" s="84">
        <f>[54]Д6_ТЕ!S40</f>
        <v>11772.034692854639</v>
      </c>
      <c r="H29" s="84">
        <f>[54]Д6_ТЕ!W40</f>
        <v>88.898003590295531</v>
      </c>
      <c r="K29" s="123">
        <f>E29+E31+E35+E37</f>
        <v>75284.33848250036</v>
      </c>
    </row>
    <row r="30" spans="1:15" x14ac:dyDescent="0.25">
      <c r="A30" s="67" t="s">
        <v>59</v>
      </c>
      <c r="B30" s="72" t="s">
        <v>111</v>
      </c>
      <c r="C30" s="69" t="s">
        <v>13</v>
      </c>
      <c r="D30" s="70">
        <f>[54]Д4!H57</f>
        <v>0</v>
      </c>
      <c r="E30" s="84">
        <f>[54]Д6_ТЕ!K41</f>
        <v>0</v>
      </c>
      <c r="F30" s="84">
        <f>[54]Д6_ТЕ!O41</f>
        <v>0</v>
      </c>
      <c r="G30" s="84">
        <f>[54]Д6_ТЕ!S41</f>
        <v>0</v>
      </c>
      <c r="H30" s="84">
        <f>[54]Д6_ТЕ!W41</f>
        <v>0</v>
      </c>
      <c r="K30" s="57">
        <f>K29/E19/12*1000</f>
        <v>60761.501853847658</v>
      </c>
    </row>
    <row r="31" spans="1:15" ht="24" x14ac:dyDescent="0.25">
      <c r="A31" s="67" t="s">
        <v>110</v>
      </c>
      <c r="B31" s="72" t="s">
        <v>124</v>
      </c>
      <c r="C31" s="69" t="s">
        <v>13</v>
      </c>
      <c r="D31" s="70">
        <f>SUM(E31:H31)</f>
        <v>4779.7557484161725</v>
      </c>
      <c r="E31" s="84">
        <f>[54]Д6_ТЕ!K43</f>
        <v>3360.3574096870661</v>
      </c>
      <c r="F31" s="84">
        <f>[54]Д6_ТЕ!O43</f>
        <v>882.97870678002766</v>
      </c>
      <c r="G31" s="84">
        <f>[54]Д6_ТЕ!S43</f>
        <v>531.1045193629451</v>
      </c>
      <c r="H31" s="84">
        <f>[54]Д6_ТЕ!W43</f>
        <v>5.3151125861334974</v>
      </c>
    </row>
    <row r="32" spans="1:15" x14ac:dyDescent="0.25">
      <c r="A32" s="67" t="s">
        <v>112</v>
      </c>
      <c r="B32" s="72" t="s">
        <v>115</v>
      </c>
      <c r="C32" s="69" t="s">
        <v>13</v>
      </c>
      <c r="D32" s="70">
        <f>SUM(E32:H32)</f>
        <v>0</v>
      </c>
      <c r="E32" s="84">
        <f>[54]Д6_ТЕ!K42</f>
        <v>0</v>
      </c>
      <c r="F32" s="84">
        <f>[54]Д6_ТЕ!O42</f>
        <v>0</v>
      </c>
      <c r="G32" s="84">
        <f>[54]Д6_ТЕ!S42</f>
        <v>0</v>
      </c>
      <c r="H32" s="84">
        <f>[54]Д6_ТЕ!W42</f>
        <v>0</v>
      </c>
    </row>
    <row r="33" spans="1:18" s="91" customFormat="1" ht="36" x14ac:dyDescent="0.25">
      <c r="A33" s="67" t="s">
        <v>114</v>
      </c>
      <c r="B33" s="87" t="s">
        <v>127</v>
      </c>
      <c r="C33" s="69" t="s">
        <v>118</v>
      </c>
      <c r="D33" s="89">
        <f>IFERROR(SUM(D29:D32)/D20/12*1000,0)</f>
        <v>64883.376000497708</v>
      </c>
      <c r="E33" s="89">
        <f>IFERROR(SUM(E29:E32)/E20/12*1000,0)</f>
        <v>60176.713380138768</v>
      </c>
      <c r="F33" s="89">
        <f>IFERROR(SUM(F29:F32)/F20/12*1000,0)</f>
        <v>67392.169595672502</v>
      </c>
      <c r="G33" s="89">
        <f>IFERROR(SUM(G29:G32)/G20/12*1000,0)</f>
        <v>89530.070493202555</v>
      </c>
      <c r="H33" s="89">
        <f>IFERROR(SUM(H29:H32)/H20/12*1000,0)</f>
        <v>70615.372270679552</v>
      </c>
    </row>
    <row r="34" spans="1:18" ht="15" customHeight="1" x14ac:dyDescent="0.25">
      <c r="A34" s="423" t="s">
        <v>217</v>
      </c>
      <c r="B34" s="424"/>
      <c r="C34" s="424"/>
      <c r="D34" s="424"/>
      <c r="E34" s="424"/>
      <c r="F34" s="424"/>
      <c r="G34" s="424"/>
      <c r="H34" s="424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24" x14ac:dyDescent="0.25">
      <c r="A35" s="67" t="s">
        <v>116</v>
      </c>
      <c r="B35" s="72" t="s">
        <v>121</v>
      </c>
      <c r="C35" s="69" t="s">
        <v>13</v>
      </c>
      <c r="D35" s="70">
        <f>SUM(E35:H35)</f>
        <v>31202.111479070063</v>
      </c>
      <c r="E35" s="84">
        <f>[54]Д6_ЦТП_ТЕ!K40</f>
        <v>23971.99511674224</v>
      </c>
      <c r="F35" s="84">
        <f>[54]Д6_ЦТП_ТЕ!O40</f>
        <v>5493.0955084676407</v>
      </c>
      <c r="G35" s="84">
        <f>[54]Д6_ЦТП_ТЕ!S40</f>
        <v>1737.0208538601823</v>
      </c>
      <c r="H35" s="84">
        <f>[54]Д6_ЦТП_ТЕ!W40</f>
        <v>0</v>
      </c>
      <c r="J35" s="56"/>
      <c r="K35" s="56"/>
      <c r="L35" s="56"/>
      <c r="M35" s="56"/>
      <c r="N35" s="56"/>
      <c r="O35" s="56"/>
      <c r="P35" s="56"/>
      <c r="Q35" s="56"/>
      <c r="R35" s="56"/>
    </row>
    <row r="36" spans="1:18" x14ac:dyDescent="0.25">
      <c r="A36" s="67" t="s">
        <v>120</v>
      </c>
      <c r="B36" s="72" t="s">
        <v>111</v>
      </c>
      <c r="C36" s="69" t="s">
        <v>13</v>
      </c>
      <c r="D36" s="70">
        <f t="shared" ref="D36:D38" si="6">SUM(E36:H36)</f>
        <v>0</v>
      </c>
      <c r="E36" s="84">
        <f>[54]Д6_ЦТП_ТЕ!K41</f>
        <v>0</v>
      </c>
      <c r="F36" s="84">
        <f>[54]Д6_ЦТП_ТЕ!O41</f>
        <v>0</v>
      </c>
      <c r="G36" s="84">
        <f>[54]Д6_ЦТП_ТЕ!S41</f>
        <v>0</v>
      </c>
      <c r="H36" s="84">
        <f>[54]Д6_ЦТП_ТЕ!W41</f>
        <v>0</v>
      </c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24" x14ac:dyDescent="0.25">
      <c r="A37" s="67" t="s">
        <v>122</v>
      </c>
      <c r="B37" s="72" t="s">
        <v>124</v>
      </c>
      <c r="C37" s="69" t="s">
        <v>13</v>
      </c>
      <c r="D37" s="70">
        <f t="shared" si="6"/>
        <v>688.66159497241699</v>
      </c>
      <c r="E37" s="84">
        <f>[54]Д6_ЦТП_ТЕ!K43</f>
        <v>553.28187099622164</v>
      </c>
      <c r="F37" s="84">
        <f>[54]Д6_ЦТП_ТЕ!O43</f>
        <v>109.22124054202924</v>
      </c>
      <c r="G37" s="84">
        <f>[54]Д6_ЦТП_ТЕ!S43</f>
        <v>26.158483434166147</v>
      </c>
      <c r="H37" s="84">
        <f>[54]Д6_ЦТП_ТЕ!W43</f>
        <v>0</v>
      </c>
      <c r="J37" s="56"/>
      <c r="K37" s="56"/>
      <c r="L37" s="56"/>
      <c r="M37" s="56"/>
      <c r="N37" s="56"/>
      <c r="O37" s="56"/>
      <c r="P37" s="56"/>
      <c r="Q37" s="56"/>
      <c r="R37" s="56"/>
    </row>
    <row r="38" spans="1:18" x14ac:dyDescent="0.25">
      <c r="A38" s="67" t="s">
        <v>123</v>
      </c>
      <c r="B38" s="72" t="s">
        <v>115</v>
      </c>
      <c r="C38" s="69" t="s">
        <v>13</v>
      </c>
      <c r="D38" s="70">
        <f t="shared" si="6"/>
        <v>0</v>
      </c>
      <c r="E38" s="84">
        <f>[54]Д6_ЦТП_ТЕ!K42</f>
        <v>0</v>
      </c>
      <c r="F38" s="84">
        <f>[54]Д6_ЦТП_ТЕ!O42</f>
        <v>0</v>
      </c>
      <c r="G38" s="84">
        <f>[54]Д6_ЦТП_ТЕ!S42</f>
        <v>0</v>
      </c>
      <c r="H38" s="84">
        <f>[54]Д6_ЦТП_ТЕ!W42</f>
        <v>0</v>
      </c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36" x14ac:dyDescent="0.25">
      <c r="A39" s="67" t="s">
        <v>125</v>
      </c>
      <c r="B39" s="87" t="s">
        <v>127</v>
      </c>
      <c r="C39" s="69" t="s">
        <v>118</v>
      </c>
      <c r="D39" s="89">
        <f>IFERROR(SUM(D35:D38)/D21/12*1000,0)</f>
        <v>64986.750099756522</v>
      </c>
      <c r="E39" s="89">
        <f>IFERROR(SUM(E35:E38)/E21/12*1000,0)</f>
        <v>62008.662405241077</v>
      </c>
      <c r="F39" s="89">
        <f>IFERROR(SUM(F35:F38)/F21/12*1000,0)</f>
        <v>73653.675404077439</v>
      </c>
      <c r="G39" s="89">
        <f>IFERROR(SUM(G35:G38)/G21/12*1000,0)</f>
        <v>92069.029407954062</v>
      </c>
      <c r="H39" s="89">
        <f>IFERROR(SUM(H35:H38)/H21/12*1000,0)</f>
        <v>0</v>
      </c>
      <c r="J39" s="56"/>
      <c r="K39" s="56"/>
      <c r="L39" s="56"/>
      <c r="M39" s="56"/>
      <c r="N39" s="56"/>
      <c r="O39" s="56"/>
      <c r="P39" s="56"/>
      <c r="Q39" s="56"/>
      <c r="R39" s="56"/>
    </row>
    <row r="40" spans="1:18" s="106" customFormat="1" x14ac:dyDescent="0.25">
      <c r="A40" s="419" t="s">
        <v>218</v>
      </c>
      <c r="B40" s="420"/>
      <c r="C40" s="420"/>
      <c r="D40" s="420"/>
      <c r="E40" s="420"/>
      <c r="F40" s="420"/>
      <c r="G40" s="420"/>
      <c r="H40" s="420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s="186" customFormat="1" ht="24" x14ac:dyDescent="0.25">
      <c r="A41" s="107" t="s">
        <v>126</v>
      </c>
      <c r="B41" s="217" t="s">
        <v>213</v>
      </c>
      <c r="C41" s="109" t="s">
        <v>14</v>
      </c>
      <c r="D41" s="218">
        <f t="shared" ref="D41:H42" si="7">D23*1.2</f>
        <v>471.96</v>
      </c>
      <c r="E41" s="218">
        <f t="shared" si="7"/>
        <v>433.44</v>
      </c>
      <c r="F41" s="218">
        <f t="shared" si="7"/>
        <v>502.392</v>
      </c>
      <c r="G41" s="218">
        <f t="shared" si="7"/>
        <v>664.72800000000007</v>
      </c>
      <c r="H41" s="218">
        <f t="shared" si="7"/>
        <v>508.63200000000001</v>
      </c>
      <c r="J41" s="219"/>
      <c r="K41" s="219"/>
      <c r="L41" s="219"/>
      <c r="M41" s="219"/>
      <c r="N41" s="219"/>
      <c r="O41" s="219"/>
      <c r="P41" s="219"/>
      <c r="Q41" s="219"/>
      <c r="R41" s="219"/>
    </row>
    <row r="42" spans="1:18" s="186" customFormat="1" ht="24" x14ac:dyDescent="0.25">
      <c r="A42" s="107" t="s">
        <v>129</v>
      </c>
      <c r="B42" s="217" t="s">
        <v>214</v>
      </c>
      <c r="C42" s="109" t="s">
        <v>14</v>
      </c>
      <c r="D42" s="218">
        <f t="shared" si="7"/>
        <v>466.61999999999995</v>
      </c>
      <c r="E42" s="218">
        <f t="shared" si="7"/>
        <v>446.64824181051199</v>
      </c>
      <c r="F42" s="218">
        <f t="shared" si="7"/>
        <v>516.84307627051726</v>
      </c>
      <c r="G42" s="218">
        <f t="shared" si="7"/>
        <v>679.17559829850018</v>
      </c>
      <c r="H42" s="218">
        <f t="shared" si="7"/>
        <v>0</v>
      </c>
      <c r="J42" s="219"/>
      <c r="K42" s="219"/>
      <c r="L42" s="219"/>
      <c r="M42" s="219"/>
      <c r="N42" s="219"/>
      <c r="O42" s="219"/>
      <c r="P42" s="219"/>
      <c r="Q42" s="219"/>
      <c r="R42" s="219"/>
    </row>
    <row r="43" spans="1:18" s="106" customFormat="1" x14ac:dyDescent="0.25">
      <c r="A43" s="419" t="s">
        <v>219</v>
      </c>
      <c r="B43" s="420"/>
      <c r="C43" s="420"/>
      <c r="D43" s="420"/>
      <c r="E43" s="420"/>
      <c r="F43" s="420"/>
      <c r="G43" s="420"/>
      <c r="H43" s="420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8" s="186" customFormat="1" ht="24" x14ac:dyDescent="0.25">
      <c r="A44" s="107" t="s">
        <v>131</v>
      </c>
      <c r="B44" s="217" t="s">
        <v>213</v>
      </c>
      <c r="C44" s="109" t="s">
        <v>14</v>
      </c>
      <c r="D44" s="218">
        <f>D26*1.2</f>
        <v>314.93753907628991</v>
      </c>
      <c r="E44" s="218">
        <f t="shared" ref="E44:H45" si="8">E26*1.2</f>
        <v>316.49985435419933</v>
      </c>
      <c r="F44" s="218">
        <f t="shared" si="8"/>
        <v>308.80330808884918</v>
      </c>
      <c r="G44" s="218">
        <f t="shared" si="8"/>
        <v>308.91270797987346</v>
      </c>
      <c r="H44" s="218">
        <f t="shared" si="8"/>
        <v>297.14316714740812</v>
      </c>
      <c r="J44" s="219"/>
      <c r="K44" s="219"/>
      <c r="L44" s="219"/>
      <c r="M44" s="219"/>
      <c r="N44" s="219"/>
      <c r="O44" s="219"/>
      <c r="P44" s="219"/>
      <c r="Q44" s="219"/>
      <c r="R44" s="219"/>
    </row>
    <row r="45" spans="1:18" s="186" customFormat="1" ht="24" x14ac:dyDescent="0.25">
      <c r="A45" s="107" t="s">
        <v>132</v>
      </c>
      <c r="B45" s="217" t="s">
        <v>214</v>
      </c>
      <c r="C45" s="109" t="s">
        <v>14</v>
      </c>
      <c r="D45" s="218">
        <f>D27*1.2</f>
        <v>343.45540331202074</v>
      </c>
      <c r="E45" s="218">
        <f t="shared" si="8"/>
        <v>343.65474015121839</v>
      </c>
      <c r="F45" s="218">
        <f t="shared" si="8"/>
        <v>340.32517870860175</v>
      </c>
      <c r="G45" s="218">
        <f t="shared" si="8"/>
        <v>340.43450223177325</v>
      </c>
      <c r="H45" s="218">
        <f t="shared" si="8"/>
        <v>0</v>
      </c>
      <c r="J45" s="219"/>
      <c r="K45" s="219"/>
      <c r="L45" s="219"/>
      <c r="M45" s="219"/>
      <c r="N45" s="219"/>
      <c r="O45" s="219"/>
      <c r="P45" s="219"/>
      <c r="Q45" s="219"/>
      <c r="R45" s="219"/>
    </row>
    <row r="46" spans="1:18" s="106" customFormat="1" ht="15" customHeight="1" x14ac:dyDescent="0.25">
      <c r="A46" s="419" t="s">
        <v>220</v>
      </c>
      <c r="B46" s="420"/>
      <c r="C46" s="420"/>
      <c r="D46" s="420"/>
      <c r="E46" s="420"/>
      <c r="F46" s="420"/>
      <c r="G46" s="420"/>
      <c r="H46" s="420"/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18" s="106" customFormat="1" ht="24" x14ac:dyDescent="0.25">
      <c r="A47" s="107" t="s">
        <v>134</v>
      </c>
      <c r="B47" s="108" t="s">
        <v>121</v>
      </c>
      <c r="C47" s="109" t="s">
        <v>13</v>
      </c>
      <c r="D47" s="110">
        <f>D29*1.2</f>
        <v>88603.048606066193</v>
      </c>
      <c r="E47" s="220">
        <f t="shared" ref="E47:H47" si="9">E29*1.2</f>
        <v>56878.444902089803</v>
      </c>
      <c r="F47" s="220">
        <f t="shared" si="9"/>
        <v>17491.484468242466</v>
      </c>
      <c r="G47" s="220">
        <f t="shared" si="9"/>
        <v>14126.441631425567</v>
      </c>
      <c r="H47" s="220">
        <f t="shared" si="9"/>
        <v>106.67760430835463</v>
      </c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s="106" customFormat="1" x14ac:dyDescent="0.25">
      <c r="A48" s="107" t="s">
        <v>135</v>
      </c>
      <c r="B48" s="108" t="s">
        <v>111</v>
      </c>
      <c r="C48" s="109" t="s">
        <v>13</v>
      </c>
      <c r="D48" s="110">
        <f t="shared" ref="D48:H51" si="10">D30*1.2</f>
        <v>0</v>
      </c>
      <c r="E48" s="220">
        <f t="shared" si="10"/>
        <v>0</v>
      </c>
      <c r="F48" s="220">
        <f t="shared" si="10"/>
        <v>0</v>
      </c>
      <c r="G48" s="220">
        <f t="shared" si="10"/>
        <v>0</v>
      </c>
      <c r="H48" s="220">
        <f t="shared" si="10"/>
        <v>0</v>
      </c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18" s="106" customFormat="1" ht="24" x14ac:dyDescent="0.25">
      <c r="A49" s="107" t="s">
        <v>138</v>
      </c>
      <c r="B49" s="108" t="s">
        <v>124</v>
      </c>
      <c r="C49" s="109" t="s">
        <v>13</v>
      </c>
      <c r="D49" s="110">
        <f t="shared" si="10"/>
        <v>5735.7068980994072</v>
      </c>
      <c r="E49" s="220">
        <f t="shared" si="10"/>
        <v>4032.4288916244791</v>
      </c>
      <c r="F49" s="220">
        <f t="shared" si="10"/>
        <v>1059.5744481360332</v>
      </c>
      <c r="G49" s="220">
        <f t="shared" si="10"/>
        <v>637.32542323553412</v>
      </c>
      <c r="H49" s="220">
        <f t="shared" si="10"/>
        <v>6.3781351033601963</v>
      </c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s="106" customFormat="1" x14ac:dyDescent="0.25">
      <c r="A50" s="107" t="s">
        <v>140</v>
      </c>
      <c r="B50" s="108" t="s">
        <v>115</v>
      </c>
      <c r="C50" s="109" t="s">
        <v>13</v>
      </c>
      <c r="D50" s="110">
        <f t="shared" si="10"/>
        <v>0</v>
      </c>
      <c r="E50" s="220">
        <f t="shared" si="10"/>
        <v>0</v>
      </c>
      <c r="F50" s="220">
        <f t="shared" si="10"/>
        <v>0</v>
      </c>
      <c r="G50" s="220">
        <f t="shared" si="10"/>
        <v>0</v>
      </c>
      <c r="H50" s="220">
        <f t="shared" si="10"/>
        <v>0</v>
      </c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s="106" customFormat="1" ht="36" x14ac:dyDescent="0.25">
      <c r="A51" s="107" t="s">
        <v>143</v>
      </c>
      <c r="B51" s="108" t="s">
        <v>127</v>
      </c>
      <c r="C51" s="109" t="s">
        <v>118</v>
      </c>
      <c r="D51" s="110">
        <f t="shared" si="10"/>
        <v>77860.051200597241</v>
      </c>
      <c r="E51" s="110">
        <f t="shared" si="10"/>
        <v>72212.056056166519</v>
      </c>
      <c r="F51" s="110">
        <f t="shared" si="10"/>
        <v>80870.603514806993</v>
      </c>
      <c r="G51" s="110">
        <f t="shared" si="10"/>
        <v>107436.08459184306</v>
      </c>
      <c r="H51" s="110">
        <f t="shared" si="10"/>
        <v>84738.446724815454</v>
      </c>
    </row>
    <row r="52" spans="1:18" s="106" customFormat="1" ht="14.45" customHeight="1" x14ac:dyDescent="0.25">
      <c r="A52" s="419" t="s">
        <v>221</v>
      </c>
      <c r="B52" s="420"/>
      <c r="C52" s="420"/>
      <c r="D52" s="420"/>
      <c r="E52" s="420"/>
      <c r="F52" s="420"/>
      <c r="G52" s="420"/>
      <c r="H52" s="420"/>
    </row>
    <row r="53" spans="1:18" s="106" customFormat="1" ht="24" x14ac:dyDescent="0.25">
      <c r="A53" s="107" t="s">
        <v>144</v>
      </c>
      <c r="B53" s="108" t="s">
        <v>121</v>
      </c>
      <c r="C53" s="109" t="s">
        <v>13</v>
      </c>
      <c r="D53" s="110">
        <f>D35*1.2</f>
        <v>37442.533774884076</v>
      </c>
      <c r="E53" s="220">
        <f t="shared" ref="E53:H53" si="11">E35*1.2</f>
        <v>28766.394140090688</v>
      </c>
      <c r="F53" s="220">
        <f t="shared" si="11"/>
        <v>6591.7146101611688</v>
      </c>
      <c r="G53" s="220">
        <f t="shared" si="11"/>
        <v>2084.4250246322185</v>
      </c>
      <c r="H53" s="220">
        <f t="shared" si="11"/>
        <v>0</v>
      </c>
    </row>
    <row r="54" spans="1:18" s="106" customFormat="1" x14ac:dyDescent="0.25">
      <c r="A54" s="107" t="s">
        <v>222</v>
      </c>
      <c r="B54" s="108" t="s">
        <v>111</v>
      </c>
      <c r="C54" s="109" t="s">
        <v>13</v>
      </c>
      <c r="D54" s="110">
        <f t="shared" ref="D54:H57" si="12">D36*1.2</f>
        <v>0</v>
      </c>
      <c r="E54" s="220">
        <f t="shared" si="12"/>
        <v>0</v>
      </c>
      <c r="F54" s="220">
        <f t="shared" si="12"/>
        <v>0</v>
      </c>
      <c r="G54" s="220">
        <f t="shared" si="12"/>
        <v>0</v>
      </c>
      <c r="H54" s="220">
        <f t="shared" si="12"/>
        <v>0</v>
      </c>
    </row>
    <row r="55" spans="1:18" s="106" customFormat="1" ht="24" x14ac:dyDescent="0.25">
      <c r="A55" s="107" t="s">
        <v>223</v>
      </c>
      <c r="B55" s="108" t="s">
        <v>124</v>
      </c>
      <c r="C55" s="109" t="s">
        <v>13</v>
      </c>
      <c r="D55" s="110">
        <f t="shared" si="12"/>
        <v>826.39391396690041</v>
      </c>
      <c r="E55" s="220">
        <f t="shared" si="12"/>
        <v>663.93824519546592</v>
      </c>
      <c r="F55" s="220">
        <f t="shared" si="12"/>
        <v>131.06548865043507</v>
      </c>
      <c r="G55" s="220">
        <f t="shared" si="12"/>
        <v>31.390180120999375</v>
      </c>
      <c r="H55" s="220">
        <f t="shared" si="12"/>
        <v>0</v>
      </c>
    </row>
    <row r="56" spans="1:18" s="106" customFormat="1" x14ac:dyDescent="0.25">
      <c r="A56" s="107" t="s">
        <v>224</v>
      </c>
      <c r="B56" s="108" t="s">
        <v>115</v>
      </c>
      <c r="C56" s="109" t="s">
        <v>13</v>
      </c>
      <c r="D56" s="110">
        <f t="shared" si="12"/>
        <v>0</v>
      </c>
      <c r="E56" s="220">
        <f t="shared" si="12"/>
        <v>0</v>
      </c>
      <c r="F56" s="220">
        <f t="shared" si="12"/>
        <v>0</v>
      </c>
      <c r="G56" s="220">
        <f t="shared" si="12"/>
        <v>0</v>
      </c>
      <c r="H56" s="220">
        <f t="shared" si="12"/>
        <v>0</v>
      </c>
    </row>
    <row r="57" spans="1:18" s="106" customFormat="1" ht="43.5" customHeight="1" x14ac:dyDescent="0.25">
      <c r="A57" s="107" t="s">
        <v>225</v>
      </c>
      <c r="B57" s="108" t="s">
        <v>127</v>
      </c>
      <c r="C57" s="109" t="s">
        <v>118</v>
      </c>
      <c r="D57" s="110">
        <f t="shared" si="12"/>
        <v>77984.100119707829</v>
      </c>
      <c r="E57" s="110">
        <f t="shared" si="12"/>
        <v>74410.394886289287</v>
      </c>
      <c r="F57" s="110">
        <f t="shared" si="12"/>
        <v>88384.410484892927</v>
      </c>
      <c r="G57" s="110">
        <f t="shared" si="12"/>
        <v>110482.83528954488</v>
      </c>
      <c r="H57" s="110">
        <f t="shared" si="12"/>
        <v>0</v>
      </c>
    </row>
    <row r="59" spans="1:18" s="117" customFormat="1" ht="17.25" x14ac:dyDescent="0.3">
      <c r="A59" s="115"/>
      <c r="B59" s="116" t="s">
        <v>61</v>
      </c>
      <c r="C59" s="421" t="s">
        <v>62</v>
      </c>
      <c r="D59" s="421"/>
      <c r="E59" s="421"/>
      <c r="F59" s="422" t="s">
        <v>63</v>
      </c>
      <c r="G59" s="422"/>
      <c r="H59" s="422"/>
    </row>
    <row r="60" spans="1:18" ht="14.45" customHeight="1" x14ac:dyDescent="0.25">
      <c r="A60" s="118"/>
      <c r="B60" s="119"/>
      <c r="C60" s="417" t="s">
        <v>145</v>
      </c>
      <c r="D60" s="417"/>
      <c r="E60" s="417"/>
      <c r="F60" s="418" t="s">
        <v>79</v>
      </c>
      <c r="G60" s="418"/>
      <c r="H60" s="418"/>
    </row>
    <row r="62" spans="1:18" x14ac:dyDescent="0.25">
      <c r="B62" s="122" t="s">
        <v>226</v>
      </c>
      <c r="E62" s="123">
        <f>'[54]Д9.1'!$D$16</f>
        <v>75284.33848250036</v>
      </c>
      <c r="F62" s="123">
        <f>'[54]Д9.2'!$D$16</f>
        <v>21061.53</v>
      </c>
      <c r="G62" s="123">
        <f>'[54]Д9.3'!$D$16</f>
        <v>14066.318549511932</v>
      </c>
      <c r="H62" s="123">
        <f>'[54]Д9.4'!M15</f>
        <v>94.213116176429025</v>
      </c>
    </row>
    <row r="63" spans="1:18" x14ac:dyDescent="0.25">
      <c r="E63" s="123">
        <f>E29+E31+E35+E37</f>
        <v>75284.33848250036</v>
      </c>
      <c r="F63" s="123">
        <f>F29+F31+F35+F37</f>
        <v>21061.532512658421</v>
      </c>
      <c r="G63" s="123">
        <f t="shared" ref="G63:H63" si="13">G29+G31+G35+G37</f>
        <v>14066.318549511932</v>
      </c>
      <c r="H63" s="123">
        <f t="shared" si="13"/>
        <v>94.213116176429025</v>
      </c>
      <c r="I63" s="123"/>
    </row>
    <row r="64" spans="1:18" x14ac:dyDescent="0.25">
      <c r="E64" s="207">
        <f>E62-E63</f>
        <v>0</v>
      </c>
      <c r="F64" s="207">
        <f t="shared" ref="F64:H64" si="14">F62-F63</f>
        <v>-2.5126584223471582E-3</v>
      </c>
      <c r="G64" s="207">
        <f t="shared" si="14"/>
        <v>0</v>
      </c>
      <c r="H64" s="207">
        <f t="shared" si="14"/>
        <v>0</v>
      </c>
    </row>
    <row r="65" spans="2:8" x14ac:dyDescent="0.25">
      <c r="B65" s="122"/>
      <c r="D65" s="123"/>
      <c r="E65" s="123"/>
      <c r="F65" s="123"/>
      <c r="G65" s="123"/>
      <c r="H65" s="123"/>
    </row>
    <row r="66" spans="2:8" x14ac:dyDescent="0.25">
      <c r="E66" s="123"/>
      <c r="F66" s="123"/>
    </row>
  </sheetData>
  <mergeCells count="23">
    <mergeCell ref="A7:A8"/>
    <mergeCell ref="B7:B8"/>
    <mergeCell ref="C7:C8"/>
    <mergeCell ref="D7:D8"/>
    <mergeCell ref="E7:H7"/>
    <mergeCell ref="E1:H1"/>
    <mergeCell ref="A3:H3"/>
    <mergeCell ref="B4:H4"/>
    <mergeCell ref="B5:H5"/>
    <mergeCell ref="F6:H6"/>
    <mergeCell ref="C60:E60"/>
    <mergeCell ref="F60:H60"/>
    <mergeCell ref="K21:O21"/>
    <mergeCell ref="A22:H22"/>
    <mergeCell ref="A25:H25"/>
    <mergeCell ref="A28:H28"/>
    <mergeCell ref="A34:H34"/>
    <mergeCell ref="A40:H40"/>
    <mergeCell ref="A43:H43"/>
    <mergeCell ref="A46:H46"/>
    <mergeCell ref="A52:H52"/>
    <mergeCell ref="C59:E59"/>
    <mergeCell ref="F59:H59"/>
  </mergeCells>
  <conditionalFormatting sqref="B4">
    <cfRule type="cellIs" dxfId="68" priority="1" operator="equal">
      <formula>0</formula>
    </cfRule>
  </conditionalFormatting>
  <printOptions horizontalCentered="1"/>
  <pageMargins left="0.31496062992125984" right="0" top="0.15748031496062992" bottom="0" header="0.31496062992125984" footer="0.31496062992125984"/>
  <pageSetup paperSize="9" scale="6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9"/>
  <sheetViews>
    <sheetView view="pageBreakPreview" topLeftCell="A4" zoomScaleNormal="100" zoomScaleSheetLayoutView="100" workbookViewId="0">
      <selection activeCell="H16" sqref="H16"/>
    </sheetView>
  </sheetViews>
  <sheetFormatPr defaultColWidth="9.140625" defaultRowHeight="15" x14ac:dyDescent="0.25"/>
  <cols>
    <col min="1" max="1" width="5.5703125" style="206" customWidth="1"/>
    <col min="2" max="2" width="40.85546875" style="57" customWidth="1"/>
    <col min="3" max="3" width="10.5703125" style="57" customWidth="1"/>
    <col min="4" max="4" width="16.7109375" style="57" customWidth="1"/>
    <col min="5" max="8" width="14.85546875" style="57" customWidth="1"/>
    <col min="9" max="9" width="2.85546875" style="57" customWidth="1"/>
    <col min="10" max="10" width="3.5703125" style="57" customWidth="1"/>
    <col min="11" max="11" width="15.5703125" style="57" bestFit="1" customWidth="1"/>
    <col min="12" max="14" width="6.5703125" style="57" bestFit="1" customWidth="1"/>
    <col min="15" max="15" width="7.5703125" style="57" bestFit="1" customWidth="1"/>
    <col min="16" max="18" width="2.42578125" style="57" customWidth="1"/>
    <col min="19" max="19" width="2.85546875" style="57" customWidth="1"/>
    <col min="20" max="16384" width="9.140625" style="57"/>
  </cols>
  <sheetData>
    <row r="1" spans="1:15" ht="49.5" customHeight="1" x14ac:dyDescent="0.25">
      <c r="A1" s="56"/>
      <c r="C1" s="58"/>
      <c r="D1" s="58"/>
      <c r="E1" s="375" t="s">
        <v>80</v>
      </c>
      <c r="F1" s="375"/>
      <c r="G1" s="375"/>
      <c r="H1" s="375"/>
      <c r="I1" s="148"/>
    </row>
    <row r="2" spans="1:15" ht="16.5" customHeight="1" x14ac:dyDescent="0.25">
      <c r="A2" s="171"/>
      <c r="B2" s="58"/>
      <c r="C2" s="58"/>
      <c r="D2" s="58"/>
      <c r="E2" s="60"/>
      <c r="F2" s="60"/>
      <c r="G2" s="60"/>
      <c r="H2" s="60"/>
    </row>
    <row r="3" spans="1:15" ht="27" customHeight="1" x14ac:dyDescent="0.25">
      <c r="A3" s="436" t="s">
        <v>173</v>
      </c>
      <c r="B3" s="436"/>
      <c r="C3" s="436"/>
      <c r="D3" s="436"/>
      <c r="E3" s="436"/>
      <c r="F3" s="436"/>
      <c r="G3" s="436"/>
      <c r="H3" s="436"/>
    </row>
    <row r="4" spans="1:15" x14ac:dyDescent="0.25">
      <c r="A4" s="171"/>
      <c r="B4" s="426" t="str">
        <f>'[54]1_Елементи витрат'!A3</f>
        <v>КПТМ "Черкаситеплокомуненерго"</v>
      </c>
      <c r="C4" s="426"/>
      <c r="D4" s="426"/>
      <c r="E4" s="426"/>
      <c r="F4" s="426"/>
      <c r="G4" s="426"/>
      <c r="H4" s="426"/>
    </row>
    <row r="5" spans="1:15" x14ac:dyDescent="0.25">
      <c r="A5" s="171"/>
      <c r="B5" s="427" t="s">
        <v>2</v>
      </c>
      <c r="C5" s="427"/>
      <c r="D5" s="427"/>
      <c r="E5" s="427"/>
      <c r="F5" s="427"/>
      <c r="G5" s="427"/>
      <c r="H5" s="427"/>
    </row>
    <row r="6" spans="1:15" x14ac:dyDescent="0.25">
      <c r="A6" s="171"/>
      <c r="B6" s="58"/>
      <c r="C6" s="58"/>
      <c r="D6" s="58"/>
      <c r="E6" s="58"/>
      <c r="F6" s="428"/>
      <c r="G6" s="428"/>
      <c r="H6" s="428"/>
    </row>
    <row r="7" spans="1:15" ht="22.5" customHeight="1" x14ac:dyDescent="0.25">
      <c r="A7" s="437" t="s">
        <v>4</v>
      </c>
      <c r="B7" s="430" t="s">
        <v>83</v>
      </c>
      <c r="C7" s="430" t="s">
        <v>6</v>
      </c>
      <c r="D7" s="430" t="s">
        <v>84</v>
      </c>
      <c r="E7" s="430" t="s">
        <v>174</v>
      </c>
      <c r="F7" s="430"/>
      <c r="G7" s="430"/>
      <c r="H7" s="430"/>
    </row>
    <row r="8" spans="1:15" ht="33" customHeight="1" x14ac:dyDescent="0.25">
      <c r="A8" s="437"/>
      <c r="B8" s="430"/>
      <c r="C8" s="430"/>
      <c r="D8" s="430"/>
      <c r="E8" s="151" t="s">
        <v>175</v>
      </c>
      <c r="F8" s="151" t="s">
        <v>176</v>
      </c>
      <c r="G8" s="151" t="s">
        <v>177</v>
      </c>
      <c r="H8" s="151" t="s">
        <v>178</v>
      </c>
    </row>
    <row r="9" spans="1:15" s="71" customFormat="1" x14ac:dyDescent="0.25">
      <c r="A9" s="172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</row>
    <row r="10" spans="1:15" s="92" customFormat="1" ht="57" customHeight="1" x14ac:dyDescent="0.25">
      <c r="A10" s="173" t="s">
        <v>88</v>
      </c>
      <c r="B10" s="82" t="s">
        <v>89</v>
      </c>
      <c r="C10" s="83" t="s">
        <v>90</v>
      </c>
      <c r="D10" s="84">
        <f>E10+F10+G10+H10</f>
        <v>389856.49536432861</v>
      </c>
      <c r="E10" s="84">
        <f>[54]Д4!L65</f>
        <v>302815.59257739113</v>
      </c>
      <c r="F10" s="84">
        <f>[54]Д4!P65</f>
        <v>57348.207422144114</v>
      </c>
      <c r="G10" s="84">
        <f>[54]Д4!T65</f>
        <v>29438.112506721831</v>
      </c>
      <c r="H10" s="84">
        <f>[54]Д4!X65</f>
        <v>254.58285807153638</v>
      </c>
    </row>
    <row r="11" spans="1:15" s="92" customFormat="1" ht="24" x14ac:dyDescent="0.25">
      <c r="A11" s="173" t="s">
        <v>91</v>
      </c>
      <c r="B11" s="174" t="s">
        <v>92</v>
      </c>
      <c r="C11" s="83" t="s">
        <v>90</v>
      </c>
      <c r="D11" s="84">
        <f>SUM(E11:H11)</f>
        <v>351628.41590288904</v>
      </c>
      <c r="E11" s="84">
        <f>[54]Д2!F76</f>
        <v>273692.4791718293</v>
      </c>
      <c r="F11" s="84">
        <f>[54]Д2!F80</f>
        <v>51528.318396914583</v>
      </c>
      <c r="G11" s="84">
        <f>[54]Д2!F84</f>
        <v>26182.409314651868</v>
      </c>
      <c r="H11" s="84">
        <f>[54]Д2!F88</f>
        <v>225.20901949332836</v>
      </c>
      <c r="K11" s="175" t="s">
        <v>179</v>
      </c>
      <c r="L11" s="175"/>
      <c r="M11" s="175"/>
      <c r="N11" s="175"/>
      <c r="O11" s="175"/>
    </row>
    <row r="12" spans="1:15" s="93" customFormat="1" ht="24" x14ac:dyDescent="0.25">
      <c r="A12" s="176" t="s">
        <v>93</v>
      </c>
      <c r="B12" s="177" t="s">
        <v>150</v>
      </c>
      <c r="C12" s="178" t="s">
        <v>95</v>
      </c>
      <c r="D12" s="179">
        <f>[54]Д2!F97</f>
        <v>164.58510538350194</v>
      </c>
      <c r="E12" s="179">
        <f>[54]Д2!F98</f>
        <v>125.16442236012519</v>
      </c>
      <c r="F12" s="179">
        <f>[54]Д2!F99</f>
        <v>25.989059543566341</v>
      </c>
      <c r="G12" s="179">
        <f>[54]Д2!F100</f>
        <v>13.319512172052271</v>
      </c>
      <c r="H12" s="179">
        <f>[54]Д2!F101</f>
        <v>0.11211130775813954</v>
      </c>
      <c r="K12" s="180" t="s">
        <v>180</v>
      </c>
      <c r="L12" s="181" t="s">
        <v>181</v>
      </c>
      <c r="M12" s="181" t="s">
        <v>182</v>
      </c>
      <c r="N12" s="181" t="s">
        <v>183</v>
      </c>
      <c r="O12" s="181" t="s">
        <v>184</v>
      </c>
    </row>
    <row r="13" spans="1:15" s="93" customFormat="1" ht="21.75" customHeight="1" x14ac:dyDescent="0.25">
      <c r="A13" s="432" t="s">
        <v>185</v>
      </c>
      <c r="B13" s="433"/>
      <c r="C13" s="433"/>
      <c r="D13" s="433"/>
      <c r="E13" s="433"/>
      <c r="F13" s="433"/>
      <c r="G13" s="433"/>
      <c r="H13" s="433"/>
      <c r="K13" s="182"/>
      <c r="L13" s="182"/>
      <c r="M13" s="182"/>
      <c r="N13" s="182"/>
      <c r="O13" s="182"/>
    </row>
    <row r="14" spans="1:15" s="91" customFormat="1" ht="20.25" customHeight="1" x14ac:dyDescent="0.25">
      <c r="A14" s="183" t="s">
        <v>186</v>
      </c>
      <c r="B14" s="184" t="s">
        <v>187</v>
      </c>
      <c r="C14" s="185" t="s">
        <v>14</v>
      </c>
      <c r="D14" s="70">
        <f>[54]Д4!H66</f>
        <v>1641.259215462642</v>
      </c>
      <c r="E14" s="70">
        <f>[54]Д4!L66</f>
        <v>1349.6984532812064</v>
      </c>
      <c r="F14" s="70">
        <f>[54]Д4!P66</f>
        <v>2321.4042391264061</v>
      </c>
      <c r="G14" s="70">
        <f>[54]Д4!T66</f>
        <v>3308.8893674741898</v>
      </c>
      <c r="H14" s="70">
        <f>[54]Д4!X66</f>
        <v>2396.0745436289235</v>
      </c>
      <c r="K14" s="182">
        <f>[54]Д4!G66</f>
        <v>930.86736528725805</v>
      </c>
      <c r="L14" s="93">
        <v>941.84</v>
      </c>
      <c r="M14" s="93">
        <v>893.32</v>
      </c>
      <c r="N14" s="93">
        <v>895.31</v>
      </c>
      <c r="O14" s="93">
        <v>991.91</v>
      </c>
    </row>
    <row r="15" spans="1:15" s="186" customFormat="1" ht="21" customHeight="1" x14ac:dyDescent="0.25">
      <c r="A15" s="434" t="s">
        <v>188</v>
      </c>
      <c r="B15" s="435"/>
      <c r="C15" s="435"/>
      <c r="D15" s="435"/>
      <c r="E15" s="435"/>
      <c r="F15" s="435"/>
      <c r="G15" s="435"/>
      <c r="H15" s="435"/>
      <c r="K15" s="187"/>
      <c r="L15" s="106"/>
      <c r="M15" s="106"/>
      <c r="N15" s="106"/>
      <c r="O15" s="106"/>
    </row>
    <row r="16" spans="1:15" s="186" customFormat="1" ht="18" customHeight="1" x14ac:dyDescent="0.25">
      <c r="A16" s="188" t="s">
        <v>189</v>
      </c>
      <c r="B16" s="189" t="s">
        <v>187</v>
      </c>
      <c r="C16" s="107" t="s">
        <v>14</v>
      </c>
      <c r="D16" s="110">
        <f>D14*1.2</f>
        <v>1969.5110585551704</v>
      </c>
      <c r="E16" s="110">
        <f t="shared" ref="E16:H16" si="0">E14*1.2</f>
        <v>1619.6381439374477</v>
      </c>
      <c r="F16" s="110">
        <f t="shared" si="0"/>
        <v>2785.685086951687</v>
      </c>
      <c r="G16" s="110">
        <f t="shared" si="0"/>
        <v>3970.6672409690277</v>
      </c>
      <c r="H16" s="110">
        <f t="shared" si="0"/>
        <v>2875.2894523547079</v>
      </c>
      <c r="K16" s="187"/>
      <c r="L16" s="106"/>
      <c r="M16" s="106"/>
      <c r="N16" s="106"/>
      <c r="O16" s="106"/>
    </row>
    <row r="17" spans="1:18" ht="21.75" customHeight="1" x14ac:dyDescent="0.25">
      <c r="A17" s="423" t="s">
        <v>190</v>
      </c>
      <c r="B17" s="424"/>
      <c r="C17" s="424"/>
      <c r="D17" s="424"/>
      <c r="E17" s="424"/>
      <c r="F17" s="424"/>
      <c r="G17" s="424"/>
      <c r="H17" s="424"/>
      <c r="K17" s="190">
        <f>D14/K14</f>
        <v>1.7631504515749812</v>
      </c>
      <c r="L17" s="190">
        <f t="shared" ref="L17:O17" si="1">E14/L14</f>
        <v>1.4330443103724693</v>
      </c>
      <c r="M17" s="190">
        <f t="shared" si="1"/>
        <v>2.5986256203000111</v>
      </c>
      <c r="N17" s="190">
        <f t="shared" si="1"/>
        <v>3.6958029816199862</v>
      </c>
      <c r="O17" s="190">
        <f t="shared" si="1"/>
        <v>2.415616884222282</v>
      </c>
    </row>
    <row r="18" spans="1:18" ht="30" customHeight="1" x14ac:dyDescent="0.25">
      <c r="A18" s="191">
        <v>6</v>
      </c>
      <c r="B18" s="82" t="s">
        <v>101</v>
      </c>
      <c r="C18" s="83" t="s">
        <v>102</v>
      </c>
      <c r="D18" s="84">
        <f>SUM(E18:H18)</f>
        <v>337615.40681772266</v>
      </c>
      <c r="E18" s="84">
        <f>[54]Д11!C9+[54]Д11!C14</f>
        <v>172739.19961190072</v>
      </c>
      <c r="F18" s="84">
        <f>[54]Д11!C10+[54]Д11!C15</f>
        <v>85010.58034939348</v>
      </c>
      <c r="G18" s="84">
        <f>[54]Д11!C11+[54]Д11!C16</f>
        <v>79389.434370882736</v>
      </c>
      <c r="H18" s="84">
        <f>[54]Д11!C12+[54]Д11!C17</f>
        <v>476.19248554570879</v>
      </c>
    </row>
    <row r="19" spans="1:18" x14ac:dyDescent="0.25">
      <c r="A19" s="191">
        <f>A18+1</f>
        <v>7</v>
      </c>
      <c r="B19" s="82" t="s">
        <v>103</v>
      </c>
      <c r="C19" s="83" t="s">
        <v>102</v>
      </c>
      <c r="D19" s="84">
        <f>[54]Д4!H11</f>
        <v>5724.4032455557854</v>
      </c>
      <c r="E19" s="84">
        <f>[54]Д4!L11</f>
        <v>4198.6960590395302</v>
      </c>
      <c r="F19" s="84">
        <f>[54]Д4!P11</f>
        <v>937.33098932805569</v>
      </c>
      <c r="G19" s="84">
        <f>[54]Д4!T11</f>
        <v>583.12567458557066</v>
      </c>
      <c r="H19" s="84">
        <f>[54]Д4!X11</f>
        <v>5.2505226026295402</v>
      </c>
    </row>
    <row r="20" spans="1:18" x14ac:dyDescent="0.25">
      <c r="A20" s="191">
        <f t="shared" ref="A20:A23" si="2">A19+1</f>
        <v>8</v>
      </c>
      <c r="B20" s="82" t="s">
        <v>104</v>
      </c>
      <c r="C20" s="83" t="s">
        <v>102</v>
      </c>
      <c r="D20" s="84">
        <f>[54]Д4!H50</f>
        <v>121291.08389623804</v>
      </c>
      <c r="E20" s="84">
        <f>[54]Д4!L50</f>
        <v>111167.49770569986</v>
      </c>
      <c r="F20" s="84">
        <f>[54]Д4!P50</f>
        <v>8105.2556783096406</v>
      </c>
      <c r="G20" s="84">
        <f>[54]Д4!T50</f>
        <v>2016.390063357434</v>
      </c>
      <c r="H20" s="84">
        <f>[54]Д4!X50</f>
        <v>1.940448871106438</v>
      </c>
    </row>
    <row r="21" spans="1:18" ht="36" x14ac:dyDescent="0.25">
      <c r="A21" s="191">
        <f t="shared" si="2"/>
        <v>9</v>
      </c>
      <c r="B21" s="82" t="s">
        <v>105</v>
      </c>
      <c r="C21" s="83" t="s">
        <v>102</v>
      </c>
      <c r="D21" s="84">
        <f>[54]Д4!H40</f>
        <v>39998.985239136295</v>
      </c>
      <c r="E21" s="84">
        <f>[54]Д4!L40</f>
        <v>24177.887560756692</v>
      </c>
      <c r="F21" s="84">
        <f>[54]Д4!P40</f>
        <v>15821.097678379605</v>
      </c>
      <c r="G21" s="84">
        <f>[54]Д4!T40</f>
        <v>0</v>
      </c>
      <c r="H21" s="84">
        <f>[54]Д4!X40</f>
        <v>0</v>
      </c>
    </row>
    <row r="22" spans="1:18" x14ac:dyDescent="0.25">
      <c r="A22" s="191">
        <f t="shared" si="2"/>
        <v>10</v>
      </c>
      <c r="B22" s="68" t="s">
        <v>106</v>
      </c>
      <c r="C22" s="69" t="s">
        <v>102</v>
      </c>
      <c r="D22" s="70">
        <f>D18+D19+D20+D21</f>
        <v>504629.87919865269</v>
      </c>
      <c r="E22" s="70">
        <f>E18+E19+E20+E21</f>
        <v>312283.2809373968</v>
      </c>
      <c r="F22" s="70">
        <f t="shared" ref="F22:H22" si="3">F18+F19+F20+F21</f>
        <v>109874.26469541078</v>
      </c>
      <c r="G22" s="70">
        <f t="shared" si="3"/>
        <v>81988.950108825738</v>
      </c>
      <c r="H22" s="70">
        <f t="shared" si="3"/>
        <v>483.38345701944473</v>
      </c>
    </row>
    <row r="23" spans="1:18" s="93" customFormat="1" ht="24" x14ac:dyDescent="0.25">
      <c r="A23" s="191">
        <f t="shared" si="2"/>
        <v>11</v>
      </c>
      <c r="B23" s="87" t="s">
        <v>107</v>
      </c>
      <c r="C23" s="88" t="s">
        <v>14</v>
      </c>
      <c r="D23" s="89">
        <f>ROUND(D22/D10*1000,2)</f>
        <v>1294.4000000000001</v>
      </c>
      <c r="E23" s="89">
        <f>ROUND(E22/E10*1000,2)</f>
        <v>1031.27</v>
      </c>
      <c r="F23" s="89">
        <f>ROUND(F22/F10*1000,2)</f>
        <v>1915.91</v>
      </c>
      <c r="G23" s="89">
        <f>ROUND(G22/G10*1000,2)</f>
        <v>2785.13</v>
      </c>
      <c r="H23" s="89">
        <f>ROUND(H22/H10*1000,2)</f>
        <v>1898.73</v>
      </c>
    </row>
    <row r="24" spans="1:18" x14ac:dyDescent="0.25">
      <c r="A24" s="423" t="s">
        <v>191</v>
      </c>
      <c r="B24" s="424"/>
      <c r="C24" s="424"/>
      <c r="D24" s="424"/>
      <c r="E24" s="424"/>
      <c r="F24" s="424"/>
      <c r="G24" s="424"/>
      <c r="H24" s="424"/>
    </row>
    <row r="25" spans="1:18" ht="24" x14ac:dyDescent="0.25">
      <c r="A25" s="191">
        <f>A23+1</f>
        <v>12</v>
      </c>
      <c r="B25" s="72" t="s">
        <v>109</v>
      </c>
      <c r="C25" s="69" t="s">
        <v>13</v>
      </c>
      <c r="D25" s="70">
        <f>[54]Д4!H56-D22</f>
        <v>94969.460289308685</v>
      </c>
      <c r="E25" s="84">
        <f>[54]Д4!L56-E22</f>
        <v>69732.632141447801</v>
      </c>
      <c r="F25" s="84">
        <f>[54]Д4!P56-F22</f>
        <v>15527.516311152693</v>
      </c>
      <c r="G25" s="84">
        <f>[54]Д4!T56-G22</f>
        <v>9622.7301879373845</v>
      </c>
      <c r="H25" s="84">
        <f>[54]Д4!X56-H22</f>
        <v>86.581648770669119</v>
      </c>
    </row>
    <row r="26" spans="1:18" x14ac:dyDescent="0.25">
      <c r="A26" s="191">
        <f>A25+1</f>
        <v>13</v>
      </c>
      <c r="B26" s="72" t="s">
        <v>111</v>
      </c>
      <c r="C26" s="69" t="s">
        <v>13</v>
      </c>
      <c r="D26" s="70">
        <f>[54]Д4!H57</f>
        <v>0</v>
      </c>
      <c r="E26" s="84">
        <f>[54]Д4!L57</f>
        <v>0</v>
      </c>
      <c r="F26" s="84">
        <f>[54]Д4!P57</f>
        <v>0</v>
      </c>
      <c r="G26" s="84">
        <f>[54]Д4!T57</f>
        <v>0</v>
      </c>
      <c r="H26" s="84">
        <f>[54]Д4!X57</f>
        <v>0</v>
      </c>
    </row>
    <row r="27" spans="1:18" ht="24" x14ac:dyDescent="0.25">
      <c r="A27" s="191">
        <f t="shared" ref="A27:A29" si="4">A26+1</f>
        <v>14</v>
      </c>
      <c r="B27" s="72" t="s">
        <v>113</v>
      </c>
      <c r="C27" s="69" t="s">
        <v>13</v>
      </c>
      <c r="D27" s="70">
        <f>[54]Д4!H59</f>
        <v>40256.226236711562</v>
      </c>
      <c r="E27" s="84">
        <f>[54]Д4!L59</f>
        <v>26693.82385229216</v>
      </c>
      <c r="F27" s="84">
        <f>[54]Д4!P59</f>
        <v>7726.590809502306</v>
      </c>
      <c r="G27" s="84">
        <f>[54]Д4!T59</f>
        <v>5795.7771752377103</v>
      </c>
      <c r="H27" s="84">
        <f>[54]Д4!X59</f>
        <v>40.034399679389701</v>
      </c>
    </row>
    <row r="28" spans="1:18" x14ac:dyDescent="0.25">
      <c r="A28" s="191">
        <f t="shared" si="4"/>
        <v>15</v>
      </c>
      <c r="B28" s="85" t="s">
        <v>115</v>
      </c>
      <c r="C28" s="69" t="s">
        <v>13</v>
      </c>
      <c r="D28" s="70">
        <f>[54]Д4!H58</f>
        <v>0</v>
      </c>
      <c r="E28" s="84">
        <f>[54]Д4!L58</f>
        <v>0</v>
      </c>
      <c r="F28" s="84">
        <f>[54]Д4!P58</f>
        <v>0</v>
      </c>
      <c r="G28" s="84">
        <f>[54]Д4!T58</f>
        <v>0</v>
      </c>
      <c r="H28" s="84">
        <f>[54]Д4!X58</f>
        <v>0</v>
      </c>
    </row>
    <row r="29" spans="1:18" s="91" customFormat="1" ht="36" x14ac:dyDescent="0.25">
      <c r="A29" s="191">
        <f t="shared" si="4"/>
        <v>16</v>
      </c>
      <c r="B29" s="87" t="s">
        <v>117</v>
      </c>
      <c r="C29" s="69" t="s">
        <v>118</v>
      </c>
      <c r="D29" s="89">
        <f>IFERROR(SUM(D25:D28)/D12/12*1000,0)</f>
        <v>68467.964851643716</v>
      </c>
      <c r="E29" s="89">
        <f>IFERROR(SUM(E25:E28)/E12/12*1000,0)</f>
        <v>64199.856859949745</v>
      </c>
      <c r="F29" s="89">
        <f>IFERROR(SUM(F25:F28)/F12/12*1000,0)</f>
        <v>74563.770066635625</v>
      </c>
      <c r="G29" s="89">
        <f>IFERROR(SUM(G25:G28)/G12/12*1000,0)</f>
        <v>96465.666084522294</v>
      </c>
      <c r="H29" s="89">
        <f>IFERROR(SUM(H25:H28)/H12/12*1000,0)</f>
        <v>94114.836244715771</v>
      </c>
    </row>
    <row r="30" spans="1:18" x14ac:dyDescent="0.25">
      <c r="A30" s="423" t="s">
        <v>192</v>
      </c>
      <c r="B30" s="424"/>
      <c r="C30" s="424"/>
      <c r="D30" s="424"/>
      <c r="E30" s="424"/>
      <c r="F30" s="424"/>
      <c r="G30" s="424"/>
      <c r="H30" s="424"/>
      <c r="J30" s="56"/>
      <c r="K30" s="56"/>
      <c r="L30" s="56"/>
      <c r="M30" s="56"/>
      <c r="N30" s="56"/>
      <c r="O30" s="56"/>
      <c r="P30" s="56"/>
      <c r="Q30" s="56"/>
      <c r="R30" s="56"/>
    </row>
    <row r="31" spans="1:18" ht="24" x14ac:dyDescent="0.25">
      <c r="A31" s="191">
        <v>17</v>
      </c>
      <c r="B31" s="72" t="s">
        <v>139</v>
      </c>
      <c r="C31" s="69" t="s">
        <v>14</v>
      </c>
      <c r="D31" s="70">
        <f>D23</f>
        <v>1294.4000000000001</v>
      </c>
      <c r="E31" s="70">
        <f>E23</f>
        <v>1031.27</v>
      </c>
      <c r="F31" s="70">
        <f t="shared" ref="F31:H31" si="5">F23</f>
        <v>1915.91</v>
      </c>
      <c r="G31" s="70">
        <f t="shared" si="5"/>
        <v>2785.13</v>
      </c>
      <c r="H31" s="70">
        <f t="shared" si="5"/>
        <v>1898.73</v>
      </c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60" x14ac:dyDescent="0.25">
      <c r="A32" s="191">
        <f>A31+1</f>
        <v>18</v>
      </c>
      <c r="B32" s="72" t="s">
        <v>141</v>
      </c>
      <c r="C32" s="69" t="s">
        <v>118</v>
      </c>
      <c r="D32" s="70">
        <f>D29</f>
        <v>68467.964851643716</v>
      </c>
      <c r="E32" s="70">
        <f t="shared" ref="E32:H32" si="6">E29</f>
        <v>64199.856859949745</v>
      </c>
      <c r="F32" s="70">
        <f t="shared" si="6"/>
        <v>74563.770066635625</v>
      </c>
      <c r="G32" s="70">
        <f t="shared" si="6"/>
        <v>96465.666084522294</v>
      </c>
      <c r="H32" s="70">
        <f t="shared" si="6"/>
        <v>94114.836244715771</v>
      </c>
      <c r="J32" s="56"/>
      <c r="K32" s="56"/>
      <c r="L32" s="56"/>
      <c r="M32" s="56"/>
      <c r="N32" s="56"/>
      <c r="O32" s="56"/>
      <c r="P32" s="56"/>
      <c r="Q32" s="56"/>
      <c r="R32" s="56"/>
    </row>
    <row r="33" spans="1:18" s="106" customFormat="1" x14ac:dyDescent="0.25">
      <c r="A33" s="419" t="s">
        <v>193</v>
      </c>
      <c r="B33" s="420"/>
      <c r="C33" s="420"/>
      <c r="D33" s="420"/>
      <c r="E33" s="420"/>
      <c r="F33" s="420"/>
      <c r="G33" s="420"/>
      <c r="H33" s="420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s="106" customFormat="1" ht="24" x14ac:dyDescent="0.25">
      <c r="A34" s="192">
        <v>19</v>
      </c>
      <c r="B34" s="108" t="s">
        <v>139</v>
      </c>
      <c r="C34" s="109" t="s">
        <v>14</v>
      </c>
      <c r="D34" s="110">
        <f>ROUND(D31*1.2,2)</f>
        <v>1553.28</v>
      </c>
      <c r="E34" s="110">
        <f t="shared" ref="E34:H35" si="7">ROUND(E31*1.2,2)</f>
        <v>1237.52</v>
      </c>
      <c r="F34" s="110">
        <f t="shared" si="7"/>
        <v>2299.09</v>
      </c>
      <c r="G34" s="110">
        <f t="shared" si="7"/>
        <v>3342.16</v>
      </c>
      <c r="H34" s="110">
        <f t="shared" si="7"/>
        <v>2278.48</v>
      </c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s="106" customFormat="1" ht="60" x14ac:dyDescent="0.25">
      <c r="A35" s="192">
        <v>20</v>
      </c>
      <c r="B35" s="108" t="s">
        <v>141</v>
      </c>
      <c r="C35" s="109" t="s">
        <v>118</v>
      </c>
      <c r="D35" s="110">
        <f>ROUND(D32*1.2,2)</f>
        <v>82161.56</v>
      </c>
      <c r="E35" s="110">
        <f t="shared" si="7"/>
        <v>77039.83</v>
      </c>
      <c r="F35" s="110">
        <f t="shared" si="7"/>
        <v>89476.52</v>
      </c>
      <c r="G35" s="110">
        <f t="shared" si="7"/>
        <v>115758.8</v>
      </c>
      <c r="H35" s="110">
        <f t="shared" si="7"/>
        <v>112937.8</v>
      </c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s="106" customFormat="1" x14ac:dyDescent="0.25">
      <c r="A36" s="193"/>
      <c r="B36" s="194"/>
      <c r="C36" s="195"/>
      <c r="D36" s="196"/>
      <c r="E36" s="196"/>
      <c r="F36" s="196"/>
      <c r="G36" s="196"/>
      <c r="H36" s="196"/>
      <c r="J36" s="105"/>
      <c r="K36" s="105"/>
      <c r="L36" s="105"/>
      <c r="M36" s="105"/>
      <c r="N36" s="105"/>
      <c r="O36" s="105"/>
      <c r="P36" s="105"/>
      <c r="Q36" s="105"/>
      <c r="R36" s="105"/>
    </row>
    <row r="37" spans="1:18" s="106" customFormat="1" x14ac:dyDescent="0.25">
      <c r="A37" s="193"/>
      <c r="B37" s="194" t="s">
        <v>194</v>
      </c>
      <c r="C37" s="195"/>
      <c r="D37" s="196"/>
      <c r="E37" s="196"/>
      <c r="F37" s="196"/>
      <c r="G37" s="196"/>
      <c r="H37" s="197" t="s">
        <v>3</v>
      </c>
      <c r="J37" s="105"/>
      <c r="K37" s="105"/>
      <c r="L37" s="105"/>
      <c r="M37" s="105"/>
      <c r="N37" s="105"/>
      <c r="O37" s="105"/>
      <c r="P37" s="105"/>
      <c r="Q37" s="105"/>
      <c r="R37" s="105"/>
    </row>
    <row r="38" spans="1:18" s="106" customFormat="1" ht="25.5" x14ac:dyDescent="0.25">
      <c r="A38" s="198">
        <v>21</v>
      </c>
      <c r="B38" s="199" t="s">
        <v>195</v>
      </c>
      <c r="C38" s="200" t="s">
        <v>14</v>
      </c>
      <c r="D38" s="201">
        <f>[54]Д19!D21</f>
        <v>1596.78</v>
      </c>
      <c r="E38" s="201">
        <f>[54]Д19!D21</f>
        <v>1596.78</v>
      </c>
      <c r="F38" s="201" t="s">
        <v>77</v>
      </c>
      <c r="G38" s="201" t="s">
        <v>77</v>
      </c>
      <c r="H38" s="201" t="s">
        <v>77</v>
      </c>
      <c r="J38" s="105"/>
      <c r="K38" s="105"/>
      <c r="L38" s="105"/>
      <c r="M38" s="105"/>
      <c r="N38" s="105"/>
      <c r="O38" s="105"/>
      <c r="P38" s="105"/>
      <c r="Q38" s="105"/>
      <c r="R38" s="105"/>
    </row>
    <row r="39" spans="1:18" s="106" customFormat="1" ht="38.25" x14ac:dyDescent="0.25">
      <c r="A39" s="198">
        <v>22</v>
      </c>
      <c r="B39" s="199" t="s">
        <v>196</v>
      </c>
      <c r="C39" s="200" t="s">
        <v>14</v>
      </c>
      <c r="D39" s="201">
        <f>[54]Д19!D32</f>
        <v>2092.58</v>
      </c>
      <c r="E39" s="201" t="s">
        <v>77</v>
      </c>
      <c r="F39" s="201">
        <f>[54]Д19!D32</f>
        <v>2092.58</v>
      </c>
      <c r="G39" s="201" t="s">
        <v>77</v>
      </c>
      <c r="H39" s="201" t="s">
        <v>77</v>
      </c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18" s="106" customFormat="1" ht="25.5" x14ac:dyDescent="0.25">
      <c r="A40" s="198">
        <v>23</v>
      </c>
      <c r="B40" s="199" t="s">
        <v>197</v>
      </c>
      <c r="C40" s="200" t="s">
        <v>14</v>
      </c>
      <c r="D40" s="201">
        <f>[54]Д4!H54</f>
        <v>1323.3437418886124</v>
      </c>
      <c r="E40" s="201">
        <f>[54]Д18!D10</f>
        <v>1306.0899999999999</v>
      </c>
      <c r="F40" s="201">
        <f>[54]Д18!D11</f>
        <v>1524.56</v>
      </c>
      <c r="G40" s="201">
        <f>[54]Д18!D12</f>
        <v>1519.46</v>
      </c>
      <c r="H40" s="201">
        <f>[54]Д18!D13</f>
        <v>1492.13</v>
      </c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s="106" customFormat="1" ht="25.5" x14ac:dyDescent="0.25">
      <c r="A41" s="198">
        <v>24</v>
      </c>
      <c r="B41" s="199" t="s">
        <v>198</v>
      </c>
      <c r="C41" s="200" t="s">
        <v>199</v>
      </c>
      <c r="D41" s="201" t="s">
        <v>77</v>
      </c>
      <c r="E41" s="201">
        <f>'[54]Д12.1'!H9*100</f>
        <v>337.27</v>
      </c>
      <c r="F41" s="201" t="s">
        <v>77</v>
      </c>
      <c r="G41" s="201" t="s">
        <v>77</v>
      </c>
      <c r="H41" s="201" t="s">
        <v>77</v>
      </c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x14ac:dyDescent="0.25">
      <c r="A42" s="202"/>
      <c r="B42" s="112"/>
      <c r="C42" s="113"/>
      <c r="D42" s="114"/>
      <c r="E42" s="114"/>
      <c r="F42" s="114"/>
      <c r="G42" s="114"/>
      <c r="H42" s="114"/>
      <c r="J42" s="56"/>
      <c r="K42" s="56"/>
      <c r="L42" s="56"/>
      <c r="M42" s="56"/>
      <c r="N42" s="56"/>
      <c r="O42" s="56"/>
      <c r="P42" s="56"/>
      <c r="Q42" s="56"/>
      <c r="R42" s="56"/>
    </row>
    <row r="43" spans="1:18" x14ac:dyDescent="0.25">
      <c r="A43" s="202"/>
      <c r="B43" s="112"/>
      <c r="C43" s="113"/>
      <c r="D43" s="114"/>
      <c r="E43" s="114"/>
      <c r="F43" s="114"/>
      <c r="G43" s="114"/>
      <c r="H43" s="114"/>
      <c r="J43" s="56"/>
      <c r="K43" s="56"/>
      <c r="L43" s="56"/>
      <c r="M43" s="56"/>
      <c r="N43" s="56"/>
      <c r="O43" s="56"/>
      <c r="P43" s="56"/>
      <c r="Q43" s="56"/>
      <c r="R43" s="56"/>
    </row>
    <row r="44" spans="1:18" s="117" customFormat="1" ht="17.25" x14ac:dyDescent="0.3">
      <c r="A44" s="203"/>
      <c r="B44" s="116" t="s">
        <v>61</v>
      </c>
      <c r="C44" s="421" t="s">
        <v>62</v>
      </c>
      <c r="D44" s="421"/>
      <c r="E44" s="421"/>
      <c r="F44" s="422" t="s">
        <v>63</v>
      </c>
      <c r="G44" s="422"/>
      <c r="H44" s="422"/>
    </row>
    <row r="45" spans="1:18" ht="14.45" customHeight="1" x14ac:dyDescent="0.25">
      <c r="A45" s="204"/>
      <c r="B45" s="119"/>
      <c r="C45" s="417" t="s">
        <v>145</v>
      </c>
      <c r="D45" s="417"/>
      <c r="E45" s="417"/>
      <c r="F45" s="418" t="s">
        <v>79</v>
      </c>
      <c r="G45" s="418"/>
      <c r="H45" s="418"/>
    </row>
    <row r="46" spans="1:18" x14ac:dyDescent="0.25">
      <c r="A46" s="205"/>
      <c r="B46" s="119"/>
      <c r="C46" s="418"/>
      <c r="D46" s="418"/>
      <c r="E46" s="418"/>
      <c r="F46" s="418"/>
      <c r="G46" s="418"/>
      <c r="H46" s="418"/>
    </row>
    <row r="47" spans="1:18" x14ac:dyDescent="0.25">
      <c r="B47" s="122" t="s">
        <v>200</v>
      </c>
      <c r="E47" s="123">
        <f>'[54]Д9.1'!$D$11</f>
        <v>408709.73693113675</v>
      </c>
      <c r="F47" s="123">
        <f>'[54]Д9.2'!$D$11</f>
        <v>133128.37181606577</v>
      </c>
      <c r="G47" s="123">
        <f>'[54]Д9.3'!$D$11</f>
        <v>97407.46</v>
      </c>
      <c r="H47" s="123">
        <f>'[54]Д9.4'!M10</f>
        <v>609.99950546950356</v>
      </c>
    </row>
    <row r="48" spans="1:18" x14ac:dyDescent="0.25">
      <c r="E48" s="123">
        <f>E22+E25+E27</f>
        <v>408709.73693113675</v>
      </c>
      <c r="F48" s="123">
        <f t="shared" ref="F48:H48" si="8">F22+F25+F27</f>
        <v>133128.37181606577</v>
      </c>
      <c r="G48" s="123">
        <f t="shared" si="8"/>
        <v>97407.457472000839</v>
      </c>
      <c r="H48" s="123">
        <f t="shared" si="8"/>
        <v>609.99950546950356</v>
      </c>
    </row>
    <row r="49" spans="5:8" x14ac:dyDescent="0.25">
      <c r="E49" s="207">
        <f>E47-E48</f>
        <v>0</v>
      </c>
      <c r="F49" s="207">
        <f t="shared" ref="F49:H49" si="9">F47-F48</f>
        <v>0</v>
      </c>
      <c r="G49" s="207">
        <f t="shared" si="9"/>
        <v>2.5279991677962244E-3</v>
      </c>
      <c r="H49" s="207">
        <f t="shared" si="9"/>
        <v>0</v>
      </c>
    </row>
  </sheetData>
  <mergeCells count="22">
    <mergeCell ref="A33:H33"/>
    <mergeCell ref="E1:H1"/>
    <mergeCell ref="A3:H3"/>
    <mergeCell ref="B4:H4"/>
    <mergeCell ref="B5:H5"/>
    <mergeCell ref="F6:H6"/>
    <mergeCell ref="A7:A8"/>
    <mergeCell ref="B7:B8"/>
    <mergeCell ref="C7:C8"/>
    <mergeCell ref="D7:D8"/>
    <mergeCell ref="E7:H7"/>
    <mergeCell ref="A13:H13"/>
    <mergeCell ref="A15:H15"/>
    <mergeCell ref="A17:H17"/>
    <mergeCell ref="A24:H24"/>
    <mergeCell ref="A30:H30"/>
    <mergeCell ref="C44:E44"/>
    <mergeCell ref="F44:H44"/>
    <mergeCell ref="C45:E45"/>
    <mergeCell ref="F45:H45"/>
    <mergeCell ref="C46:E46"/>
    <mergeCell ref="F46:H46"/>
  </mergeCells>
  <conditionalFormatting sqref="B4">
    <cfRule type="cellIs" dxfId="67" priority="1" operator="equal">
      <formula>0</formula>
    </cfRule>
  </conditionalFormatting>
  <printOptions horizontalCentered="1"/>
  <pageMargins left="0.31496062992125984" right="0.11811023622047245" top="0.35433070866141736" bottom="0.15748031496062992" header="0.31496062992125984" footer="0.31496062992125984"/>
  <pageSetup paperSize="9" scale="70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  <pageSetUpPr fitToPage="1"/>
  </sheetPr>
  <dimension ref="B2:J33"/>
  <sheetViews>
    <sheetView topLeftCell="A22" workbookViewId="0">
      <selection activeCell="H30" sqref="H30"/>
    </sheetView>
  </sheetViews>
  <sheetFormatPr defaultRowHeight="15" x14ac:dyDescent="0.25"/>
  <cols>
    <col min="2" max="2" width="8.140625" customWidth="1"/>
    <col min="3" max="3" width="39.5703125" customWidth="1"/>
    <col min="4" max="4" width="8.85546875" customWidth="1"/>
    <col min="5" max="5" width="15.5703125" customWidth="1"/>
    <col min="6" max="9" width="20.7109375" customWidth="1"/>
    <col min="10" max="11" width="18.5703125" customWidth="1"/>
  </cols>
  <sheetData>
    <row r="2" spans="2:10" ht="55.5" customHeight="1" x14ac:dyDescent="0.25">
      <c r="G2" s="375" t="s">
        <v>159</v>
      </c>
      <c r="H2" s="375"/>
      <c r="I2" s="375"/>
    </row>
    <row r="3" spans="2:10" ht="23.25" customHeight="1" x14ac:dyDescent="0.25">
      <c r="B3" s="440" t="s">
        <v>160</v>
      </c>
      <c r="C3" s="440"/>
      <c r="D3" s="440"/>
      <c r="E3" s="440"/>
      <c r="F3" s="440"/>
      <c r="G3" s="440"/>
      <c r="H3" s="440"/>
      <c r="I3" s="440"/>
      <c r="J3" s="160"/>
    </row>
    <row r="4" spans="2:10" ht="76.5" customHeight="1" x14ac:dyDescent="0.25">
      <c r="B4" s="441" t="s">
        <v>4</v>
      </c>
      <c r="C4" s="441" t="s">
        <v>83</v>
      </c>
      <c r="D4" s="441" t="s">
        <v>6</v>
      </c>
      <c r="E4" s="443" t="s">
        <v>84</v>
      </c>
      <c r="F4" s="445" t="s">
        <v>85</v>
      </c>
      <c r="G4" s="446"/>
      <c r="H4" s="445" t="s">
        <v>86</v>
      </c>
      <c r="I4" s="446"/>
      <c r="J4" s="160"/>
    </row>
    <row r="5" spans="2:10" ht="33" customHeight="1" x14ac:dyDescent="0.25">
      <c r="B5" s="442"/>
      <c r="C5" s="442"/>
      <c r="D5" s="442"/>
      <c r="E5" s="444"/>
      <c r="F5" s="61" t="s">
        <v>11</v>
      </c>
      <c r="G5" s="61" t="s">
        <v>87</v>
      </c>
      <c r="H5" s="61" t="s">
        <v>11</v>
      </c>
      <c r="I5" s="61" t="s">
        <v>87</v>
      </c>
      <c r="J5" s="160"/>
    </row>
    <row r="6" spans="2:10" ht="16.5" customHeight="1" x14ac:dyDescent="0.25">
      <c r="B6" s="161">
        <v>1</v>
      </c>
      <c r="C6" s="161">
        <v>2</v>
      </c>
      <c r="D6" s="161">
        <v>3</v>
      </c>
      <c r="E6" s="161">
        <v>4</v>
      </c>
      <c r="F6" s="161">
        <v>5</v>
      </c>
      <c r="G6" s="161">
        <v>6</v>
      </c>
      <c r="H6" s="162">
        <v>7</v>
      </c>
      <c r="I6" s="162">
        <v>8</v>
      </c>
      <c r="J6" s="160"/>
    </row>
    <row r="7" spans="2:10" ht="22.5" customHeight="1" x14ac:dyDescent="0.25">
      <c r="B7" s="438" t="s">
        <v>161</v>
      </c>
      <c r="C7" s="438"/>
      <c r="D7" s="438"/>
      <c r="E7" s="438"/>
      <c r="F7" s="438"/>
      <c r="G7" s="438"/>
      <c r="H7" s="438"/>
      <c r="I7" s="438"/>
      <c r="J7" s="160"/>
    </row>
    <row r="8" spans="2:10" s="166" customFormat="1" ht="24" x14ac:dyDescent="0.25">
      <c r="B8" s="163">
        <v>1</v>
      </c>
      <c r="C8" s="164" t="s">
        <v>139</v>
      </c>
      <c r="D8" s="163" t="s">
        <v>14</v>
      </c>
      <c r="E8" s="165">
        <f>'[54]Д10.1'!D21*1.2</f>
        <v>1237.5239999999999</v>
      </c>
      <c r="F8" s="165">
        <f>'[54]Д10.1'!E21*1.2</f>
        <v>1237.5239999999999</v>
      </c>
      <c r="G8" s="165">
        <f>'[54]Д10.1'!F21*1.2</f>
        <v>1237.5239999999999</v>
      </c>
      <c r="H8" s="165">
        <f>'[54]Д10.1'!G21*1.2</f>
        <v>1237.5239999999999</v>
      </c>
      <c r="I8" s="165">
        <f>'[54]Д10.1'!H21*1.2</f>
        <v>1237.5239999999999</v>
      </c>
    </row>
    <row r="9" spans="2:10" s="166" customFormat="1" ht="72" x14ac:dyDescent="0.25">
      <c r="B9" s="163">
        <v>2</v>
      </c>
      <c r="C9" s="164" t="s">
        <v>162</v>
      </c>
      <c r="D9" s="163" t="s">
        <v>118</v>
      </c>
      <c r="E9" s="165">
        <f>'[54]Д10.1'!I45</f>
        <v>162408.88086363359</v>
      </c>
      <c r="F9" s="165">
        <f>'[54]Д10.1'!J45</f>
        <v>153839.04323833037</v>
      </c>
      <c r="G9" s="165">
        <f>'[54]Д10.1'!K45</f>
        <v>157309.98065651333</v>
      </c>
      <c r="H9" s="165">
        <f>'[54]Д10.1'!L45</f>
        <v>165939.63066824773</v>
      </c>
      <c r="I9" s="165">
        <f>'[54]Д10.1'!M45</f>
        <v>177438.69438218075</v>
      </c>
    </row>
    <row r="10" spans="2:10" ht="25.5" customHeight="1" x14ac:dyDescent="0.25">
      <c r="B10" s="167" t="s">
        <v>26</v>
      </c>
      <c r="C10" s="168" t="s">
        <v>117</v>
      </c>
      <c r="D10" s="167" t="s">
        <v>118</v>
      </c>
      <c r="E10" s="169">
        <f>'[54]Д10.1'!I27</f>
        <v>77039.828231939697</v>
      </c>
      <c r="F10" s="169">
        <f>'[54]Д10.1'!J27</f>
        <v>77039.828231939697</v>
      </c>
      <c r="G10" s="169">
        <f>'[54]Д10.1'!K27</f>
        <v>77039.828231939697</v>
      </c>
      <c r="H10" s="169">
        <f>'[54]Д10.1'!L27</f>
        <v>77039.828231939697</v>
      </c>
      <c r="I10" s="169">
        <f>'[54]Д10.1'!M27</f>
        <v>77039.828231939697</v>
      </c>
    </row>
    <row r="11" spans="2:10" ht="25.5" customHeight="1" x14ac:dyDescent="0.25">
      <c r="B11" s="167" t="s">
        <v>28</v>
      </c>
      <c r="C11" s="168" t="s">
        <v>127</v>
      </c>
      <c r="D11" s="167" t="s">
        <v>118</v>
      </c>
      <c r="E11" s="169">
        <f>'[54]Д10.1'!I33</f>
        <v>72913.802224617189</v>
      </c>
      <c r="F11" s="169">
        <f>'[54]Д10.1'!J33</f>
        <v>74410.394886289287</v>
      </c>
      <c r="G11" s="169">
        <f>'[54]Д10.1'!K33</f>
        <v>74410.394886289287</v>
      </c>
      <c r="H11" s="169">
        <f>'[54]Д10.1'!L33</f>
        <v>72212.056056166519</v>
      </c>
      <c r="I11" s="169">
        <f>'[54]Д10.1'!M33</f>
        <v>72212.056056166519</v>
      </c>
    </row>
    <row r="12" spans="2:10" ht="25.5" customHeight="1" x14ac:dyDescent="0.25">
      <c r="B12" s="167" t="s">
        <v>29</v>
      </c>
      <c r="C12" s="168" t="s">
        <v>136</v>
      </c>
      <c r="D12" s="167" t="s">
        <v>118</v>
      </c>
      <c r="E12" s="169">
        <f>'[54]Д10.1'!I39</f>
        <v>12455.250407076697</v>
      </c>
      <c r="F12" s="169">
        <f>'[54]Д10.1'!J39</f>
        <v>2388.8201201013817</v>
      </c>
      <c r="G12" s="169">
        <f>'[54]Д10.1'!K39</f>
        <v>5859.7575382843615</v>
      </c>
      <c r="H12" s="169">
        <f>'[54]Д10.1'!L39</f>
        <v>16687.746380141507</v>
      </c>
      <c r="I12" s="169">
        <f>'[54]Д10.1'!M39</f>
        <v>28186.810094074535</v>
      </c>
    </row>
    <row r="13" spans="2:10" ht="26.25" customHeight="1" x14ac:dyDescent="0.25">
      <c r="B13" s="438" t="s">
        <v>163</v>
      </c>
      <c r="C13" s="438"/>
      <c r="D13" s="438"/>
      <c r="E13" s="438"/>
      <c r="F13" s="438"/>
      <c r="G13" s="438"/>
      <c r="H13" s="438"/>
      <c r="I13" s="438"/>
    </row>
    <row r="14" spans="2:10" s="166" customFormat="1" ht="24" x14ac:dyDescent="0.25">
      <c r="B14" s="163">
        <v>3</v>
      </c>
      <c r="C14" s="164" t="s">
        <v>139</v>
      </c>
      <c r="D14" s="163" t="s">
        <v>14</v>
      </c>
      <c r="E14" s="165">
        <f>'[54]Д10.2'!D21*1.2</f>
        <v>2299.0920000000001</v>
      </c>
      <c r="F14" s="165">
        <f>'[54]Д10.2'!E21*1.2</f>
        <v>2299.0920000000001</v>
      </c>
      <c r="G14" s="165">
        <f>'[54]Д10.2'!F21*1.2</f>
        <v>2299.0920000000001</v>
      </c>
      <c r="H14" s="165">
        <f>'[54]Д10.2'!G21*1.2</f>
        <v>2299.0920000000001</v>
      </c>
      <c r="I14" s="165">
        <f>'[54]Д10.2'!H21*1.2</f>
        <v>2299.0920000000001</v>
      </c>
    </row>
    <row r="15" spans="2:10" s="166" customFormat="1" ht="72" customHeight="1" x14ac:dyDescent="0.25">
      <c r="B15" s="163">
        <v>4</v>
      </c>
      <c r="C15" s="164" t="s">
        <v>162</v>
      </c>
      <c r="D15" s="163" t="s">
        <v>118</v>
      </c>
      <c r="E15" s="165">
        <f>'[54]Д10.2'!I45</f>
        <v>179279.37203648116</v>
      </c>
      <c r="F15" s="165">
        <f>'[54]Д10.2'!J45</f>
        <v>180320.18088659141</v>
      </c>
      <c r="G15" s="165">
        <f>'[54]Д10.2'!K45</f>
        <v>183760.09687499897</v>
      </c>
      <c r="H15" s="165">
        <f>'[54]Д10.2'!L45</f>
        <v>177325.32883653761</v>
      </c>
      <c r="I15" s="165">
        <f>'[54]Д10.2'!M45</f>
        <v>199256.20098067567</v>
      </c>
    </row>
    <row r="16" spans="2:10" ht="25.5" customHeight="1" x14ac:dyDescent="0.25">
      <c r="B16" s="167" t="s">
        <v>38</v>
      </c>
      <c r="C16" s="168" t="s">
        <v>117</v>
      </c>
      <c r="D16" s="167" t="s">
        <v>118</v>
      </c>
      <c r="E16" s="169">
        <f>'[54]Д10.2'!I27</f>
        <v>89476.52407996275</v>
      </c>
      <c r="F16" s="169">
        <f>'[54]Д10.2'!J27</f>
        <v>89476.52407996275</v>
      </c>
      <c r="G16" s="169">
        <f>'[54]Д10.2'!K27</f>
        <v>89476.52407996275</v>
      </c>
      <c r="H16" s="169">
        <f>'[54]Д10.2'!L27</f>
        <v>89476.52407996275</v>
      </c>
      <c r="I16" s="169">
        <f>'[54]Д10.2'!M27</f>
        <v>89476.52407996275</v>
      </c>
    </row>
    <row r="17" spans="2:9" ht="25.5" customHeight="1" x14ac:dyDescent="0.25">
      <c r="B17" s="167" t="s">
        <v>40</v>
      </c>
      <c r="C17" s="168" t="s">
        <v>127</v>
      </c>
      <c r="D17" s="167" t="s">
        <v>118</v>
      </c>
      <c r="E17" s="169">
        <f>'[54]Д10.2'!I33</f>
        <v>82741.657294596531</v>
      </c>
      <c r="F17" s="169">
        <f>'[54]Д10.2'!J33</f>
        <v>88384.410484892927</v>
      </c>
      <c r="G17" s="169">
        <f>'[54]Д10.2'!K33</f>
        <v>88384.410484892927</v>
      </c>
      <c r="H17" s="169">
        <f>'[54]Д10.2'!L33</f>
        <v>80870.603514806993</v>
      </c>
      <c r="I17" s="169">
        <f>'[54]Д10.2'!M33</f>
        <v>80870.603514806993</v>
      </c>
    </row>
    <row r="18" spans="2:9" ht="25.5" customHeight="1" x14ac:dyDescent="0.25">
      <c r="B18" s="167" t="s">
        <v>41</v>
      </c>
      <c r="C18" s="168" t="s">
        <v>136</v>
      </c>
      <c r="D18" s="167" t="s">
        <v>118</v>
      </c>
      <c r="E18" s="169">
        <f>'[54]Д10.2'!I39</f>
        <v>7061.1906619218516</v>
      </c>
      <c r="F18" s="169">
        <f>'[54]Д10.2'!J39</f>
        <v>2459.2463217357395</v>
      </c>
      <c r="G18" s="169">
        <f>'[54]Д10.2'!K39</f>
        <v>5899.1623101433033</v>
      </c>
      <c r="H18" s="169">
        <f>'[54]Д10.2'!L39</f>
        <v>6978.2012417678516</v>
      </c>
      <c r="I18" s="169">
        <f>'[54]Д10.2'!M39</f>
        <v>28909.073385905915</v>
      </c>
    </row>
    <row r="19" spans="2:9" ht="24" customHeight="1" x14ac:dyDescent="0.25">
      <c r="B19" s="438" t="s">
        <v>164</v>
      </c>
      <c r="C19" s="438"/>
      <c r="D19" s="438"/>
      <c r="E19" s="438"/>
      <c r="F19" s="438"/>
      <c r="G19" s="438"/>
      <c r="H19" s="438"/>
      <c r="I19" s="438"/>
    </row>
    <row r="20" spans="2:9" s="166" customFormat="1" ht="24" x14ac:dyDescent="0.25">
      <c r="B20" s="163">
        <v>5</v>
      </c>
      <c r="C20" s="164" t="s">
        <v>139</v>
      </c>
      <c r="D20" s="163" t="s">
        <v>14</v>
      </c>
      <c r="E20" s="165">
        <f>'[54]Д10.3'!D22*1.2</f>
        <v>3342.1559999999999</v>
      </c>
      <c r="F20" s="165">
        <f>'[54]Д10.3'!E22*1.2</f>
        <v>3342.1559999999999</v>
      </c>
      <c r="G20" s="165">
        <f>'[54]Д10.3'!F22*1.2</f>
        <v>3342.1559999999999</v>
      </c>
      <c r="H20" s="165">
        <f>'[54]Д10.3'!G22*1.2</f>
        <v>3342.1559999999999</v>
      </c>
      <c r="I20" s="165">
        <f>'[54]Д10.3'!H22*1.2</f>
        <v>3342.1559999999999</v>
      </c>
    </row>
    <row r="21" spans="2:9" s="166" customFormat="1" ht="72.75" customHeight="1" x14ac:dyDescent="0.25">
      <c r="B21" s="163">
        <v>6</v>
      </c>
      <c r="C21" s="164" t="s">
        <v>162</v>
      </c>
      <c r="D21" s="163" t="s">
        <v>118</v>
      </c>
      <c r="E21" s="165">
        <f>'[54]Д10.3'!I46</f>
        <v>230284.9926725578</v>
      </c>
      <c r="F21" s="165">
        <f>'[54]Д10.3'!J46</f>
        <v>228567.12598680513</v>
      </c>
      <c r="G21" s="165">
        <f>'[54]Д10.3'!K46</f>
        <v>232134.07770132477</v>
      </c>
      <c r="H21" s="165">
        <f>'[54]Д10.3'!L46</f>
        <v>230229.67583765372</v>
      </c>
      <c r="I21" s="165">
        <f>'[54]Д10.3'!M46</f>
        <v>251381.69398734433</v>
      </c>
    </row>
    <row r="22" spans="2:9" ht="25.5" customHeight="1" x14ac:dyDescent="0.25">
      <c r="B22" s="167" t="s">
        <v>165</v>
      </c>
      <c r="C22" s="168" t="s">
        <v>117</v>
      </c>
      <c r="D22" s="167" t="s">
        <v>118</v>
      </c>
      <c r="E22" s="169">
        <f>'[54]Д10.3'!I28</f>
        <v>115758.79930142676</v>
      </c>
      <c r="F22" s="169">
        <f>'[54]Д10.3'!J28</f>
        <v>115758.79930142676</v>
      </c>
      <c r="G22" s="169">
        <f>'[54]Д10.3'!K28</f>
        <v>115758.79930142676</v>
      </c>
      <c r="H22" s="169">
        <f>'[54]Д10.3'!L28</f>
        <v>115758.79930142676</v>
      </c>
      <c r="I22" s="169">
        <f>'[54]Д10.3'!M28</f>
        <v>115758.79930142676</v>
      </c>
    </row>
    <row r="23" spans="2:9" ht="25.5" customHeight="1" x14ac:dyDescent="0.25">
      <c r="B23" s="167" t="s">
        <v>166</v>
      </c>
      <c r="C23" s="168" t="s">
        <v>127</v>
      </c>
      <c r="D23" s="167" t="s">
        <v>118</v>
      </c>
      <c r="E23" s="169">
        <f>'[54]Д10.3'!I34</f>
        <v>107808.74403811073</v>
      </c>
      <c r="F23" s="169">
        <f>'[54]Д10.3'!J34</f>
        <v>110482.83528954488</v>
      </c>
      <c r="G23" s="169">
        <f>'[54]Д10.3'!K34</f>
        <v>110482.83528954488</v>
      </c>
      <c r="H23" s="169">
        <f>'[54]Д10.3'!L34</f>
        <v>107436.08459184306</v>
      </c>
      <c r="I23" s="169">
        <f>'[54]Д10.3'!M34</f>
        <v>107436.08459184306</v>
      </c>
    </row>
    <row r="24" spans="2:9" ht="25.5" customHeight="1" x14ac:dyDescent="0.25">
      <c r="B24" s="167" t="s">
        <v>167</v>
      </c>
      <c r="C24" s="168" t="s">
        <v>136</v>
      </c>
      <c r="D24" s="167" t="s">
        <v>118</v>
      </c>
      <c r="E24" s="169">
        <f>'[54]Д10.3'!I40</f>
        <v>6717.449333020324</v>
      </c>
      <c r="F24" s="169">
        <f>'[54]Д10.3'!J40</f>
        <v>2325.4913958335082</v>
      </c>
      <c r="G24" s="169">
        <f>'[54]Д10.3'!K40</f>
        <v>5892.4431103531278</v>
      </c>
      <c r="H24" s="169">
        <f>'[54]Д10.3'!L40</f>
        <v>7034.7919443838928</v>
      </c>
      <c r="I24" s="169">
        <f>'[54]Д10.3'!M40</f>
        <v>28186.810094074535</v>
      </c>
    </row>
    <row r="25" spans="2:9" ht="24.75" customHeight="1" x14ac:dyDescent="0.25">
      <c r="B25" s="438" t="s">
        <v>168</v>
      </c>
      <c r="C25" s="438"/>
      <c r="D25" s="438"/>
      <c r="E25" s="438"/>
      <c r="F25" s="438"/>
      <c r="G25" s="438"/>
      <c r="H25" s="438"/>
      <c r="I25" s="438"/>
    </row>
    <row r="26" spans="2:9" s="166" customFormat="1" ht="24" x14ac:dyDescent="0.25">
      <c r="B26" s="163">
        <v>7</v>
      </c>
      <c r="C26" s="164" t="s">
        <v>139</v>
      </c>
      <c r="D26" s="163" t="s">
        <v>14</v>
      </c>
      <c r="E26" s="165">
        <f>H26</f>
        <v>2278.4760000000001</v>
      </c>
      <c r="F26" s="170" t="s">
        <v>169</v>
      </c>
      <c r="G26" s="170" t="s">
        <v>169</v>
      </c>
      <c r="H26" s="165">
        <f>'[54]Д10.4'!E20*1.2</f>
        <v>2278.4760000000001</v>
      </c>
      <c r="I26" s="170" t="s">
        <v>169</v>
      </c>
    </row>
    <row r="27" spans="2:9" s="166" customFormat="1" ht="74.25" customHeight="1" x14ac:dyDescent="0.25">
      <c r="B27" s="163">
        <v>8</v>
      </c>
      <c r="C27" s="164" t="s">
        <v>162</v>
      </c>
      <c r="D27" s="163" t="s">
        <v>118</v>
      </c>
      <c r="E27" s="165">
        <f>H27</f>
        <v>204930.26</v>
      </c>
      <c r="F27" s="170" t="s">
        <v>169</v>
      </c>
      <c r="G27" s="170" t="s">
        <v>169</v>
      </c>
      <c r="H27" s="165">
        <f>'[54]Д10.4'!E44</f>
        <v>204930.26</v>
      </c>
      <c r="I27" s="170" t="s">
        <v>169</v>
      </c>
    </row>
    <row r="28" spans="2:9" ht="25.5" customHeight="1" x14ac:dyDescent="0.25">
      <c r="B28" s="167" t="s">
        <v>170</v>
      </c>
      <c r="C28" s="168" t="s">
        <v>117</v>
      </c>
      <c r="D28" s="167" t="s">
        <v>118</v>
      </c>
      <c r="E28" s="169">
        <f>H28</f>
        <v>112937.80349365892</v>
      </c>
      <c r="F28" s="169"/>
      <c r="G28" s="169"/>
      <c r="H28" s="169">
        <f>'[54]Д10.4'!E26*1.2</f>
        <v>112937.80349365892</v>
      </c>
      <c r="I28" s="169"/>
    </row>
    <row r="29" spans="2:9" ht="25.5" customHeight="1" x14ac:dyDescent="0.25">
      <c r="B29" s="167" t="s">
        <v>171</v>
      </c>
      <c r="C29" s="168" t="s">
        <v>127</v>
      </c>
      <c r="D29" s="167" t="s">
        <v>118</v>
      </c>
      <c r="E29" s="169">
        <f t="shared" ref="E29:E30" si="0">H29</f>
        <v>84738.446724815454</v>
      </c>
      <c r="F29" s="169"/>
      <c r="G29" s="169"/>
      <c r="H29" s="169">
        <f>'[54]Д10.4'!E32*1.2</f>
        <v>84738.446724815454</v>
      </c>
      <c r="I29" s="169"/>
    </row>
    <row r="30" spans="2:9" ht="25.5" customHeight="1" x14ac:dyDescent="0.25">
      <c r="B30" s="167" t="s">
        <v>172</v>
      </c>
      <c r="C30" s="168" t="s">
        <v>136</v>
      </c>
      <c r="D30" s="167" t="s">
        <v>118</v>
      </c>
      <c r="E30" s="169">
        <f t="shared" si="0"/>
        <v>7254.006594181782</v>
      </c>
      <c r="F30" s="169"/>
      <c r="G30" s="169"/>
      <c r="H30" s="169">
        <f>'[54]Д10.4'!E38*1.2</f>
        <v>7254.006594181782</v>
      </c>
      <c r="I30" s="169"/>
    </row>
    <row r="32" spans="2:9" ht="47.25" customHeight="1" x14ac:dyDescent="0.25">
      <c r="C32" s="156" t="s">
        <v>61</v>
      </c>
      <c r="D32" s="439" t="s">
        <v>62</v>
      </c>
      <c r="E32" s="439"/>
      <c r="F32" s="157" t="s">
        <v>78</v>
      </c>
    </row>
    <row r="33" spans="3:6" x14ac:dyDescent="0.25">
      <c r="C33" s="119"/>
      <c r="D33" s="142"/>
      <c r="E33" s="159"/>
      <c r="F33" s="159"/>
    </row>
  </sheetData>
  <mergeCells count="13">
    <mergeCell ref="G2:I2"/>
    <mergeCell ref="B3:I3"/>
    <mergeCell ref="B4:B5"/>
    <mergeCell ref="C4:C5"/>
    <mergeCell ref="D4:D5"/>
    <mergeCell ref="E4:E5"/>
    <mergeCell ref="F4:G4"/>
    <mergeCell ref="H4:I4"/>
    <mergeCell ref="B7:I7"/>
    <mergeCell ref="B13:I13"/>
    <mergeCell ref="B19:I19"/>
    <mergeCell ref="B25:I25"/>
    <mergeCell ref="D32:E32"/>
  </mergeCells>
  <printOptions horizontalCentered="1"/>
  <pageMargins left="0.11811023622047245" right="0.11811023622047245" top="0.35433070866141736" bottom="0.19685039370078741" header="0.31496062992125984" footer="0.31496062992125984"/>
  <pageSetup paperSize="9" scale="53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D6D"/>
  </sheetPr>
  <dimension ref="A1:F49"/>
  <sheetViews>
    <sheetView topLeftCell="A28" zoomScale="115" zoomScaleNormal="115" workbookViewId="0">
      <selection activeCell="E38" sqref="E38"/>
    </sheetView>
  </sheetViews>
  <sheetFormatPr defaultColWidth="9.140625" defaultRowHeight="15" x14ac:dyDescent="0.25"/>
  <cols>
    <col min="1" max="1" width="5.5703125" style="121" customWidth="1"/>
    <col min="2" max="2" width="47.28515625" style="57" customWidth="1"/>
    <col min="3" max="3" width="11.42578125" style="57" customWidth="1"/>
    <col min="4" max="4" width="11.7109375" style="57" hidden="1" customWidth="1"/>
    <col min="5" max="5" width="40.5703125" style="57" customWidth="1"/>
    <col min="6" max="6" width="17.42578125" style="57" customWidth="1"/>
    <col min="7" max="16384" width="9.140625" style="57"/>
  </cols>
  <sheetData>
    <row r="1" spans="1:6" ht="48" customHeight="1" x14ac:dyDescent="0.25">
      <c r="A1" s="56"/>
      <c r="C1" s="375" t="s">
        <v>80</v>
      </c>
      <c r="D1" s="375"/>
      <c r="E1" s="375"/>
      <c r="F1" s="148"/>
    </row>
    <row r="2" spans="1:6" ht="16.5" customHeight="1" x14ac:dyDescent="0.25">
      <c r="A2" s="59"/>
      <c r="B2" s="58"/>
      <c r="C2" s="58"/>
      <c r="D2" s="58"/>
      <c r="E2" s="60"/>
    </row>
    <row r="3" spans="1:6" ht="51" customHeight="1" x14ac:dyDescent="0.25">
      <c r="A3" s="449" t="s">
        <v>151</v>
      </c>
      <c r="B3" s="449"/>
      <c r="C3" s="449"/>
      <c r="D3" s="449"/>
      <c r="E3" s="449"/>
    </row>
    <row r="4" spans="1:6" x14ac:dyDescent="0.25">
      <c r="A4" s="450" t="str">
        <f>'[54]1_Елементи витрат'!A3</f>
        <v>КПТМ "Черкаситеплокомуненерго"</v>
      </c>
      <c r="B4" s="450"/>
      <c r="C4" s="450"/>
      <c r="D4" s="450"/>
      <c r="E4" s="450"/>
    </row>
    <row r="5" spans="1:6" x14ac:dyDescent="0.25">
      <c r="A5" s="451" t="s">
        <v>2</v>
      </c>
      <c r="B5" s="451"/>
      <c r="C5" s="451"/>
      <c r="D5" s="451"/>
      <c r="E5" s="451"/>
    </row>
    <row r="6" spans="1:6" x14ac:dyDescent="0.25">
      <c r="A6" s="59"/>
      <c r="B6" s="58"/>
      <c r="C6" s="58"/>
      <c r="D6" s="58"/>
      <c r="E6" s="149" t="s">
        <v>82</v>
      </c>
    </row>
    <row r="7" spans="1:6" ht="36" customHeight="1" x14ac:dyDescent="0.25">
      <c r="A7" s="452" t="s">
        <v>4</v>
      </c>
      <c r="B7" s="454" t="s">
        <v>83</v>
      </c>
      <c r="C7" s="454" t="s">
        <v>6</v>
      </c>
      <c r="D7" s="456" t="s">
        <v>84</v>
      </c>
      <c r="E7" s="150" t="s">
        <v>8</v>
      </c>
    </row>
    <row r="8" spans="1:6" ht="95.25" customHeight="1" x14ac:dyDescent="0.25">
      <c r="A8" s="453"/>
      <c r="B8" s="455"/>
      <c r="C8" s="455"/>
      <c r="D8" s="457"/>
      <c r="E8" s="151" t="s">
        <v>152</v>
      </c>
    </row>
    <row r="9" spans="1:6" s="71" customFormat="1" x14ac:dyDescent="0.25">
      <c r="A9" s="63">
        <v>1</v>
      </c>
      <c r="B9" s="64">
        <v>2</v>
      </c>
      <c r="C9" s="64">
        <v>3</v>
      </c>
      <c r="D9" s="64">
        <v>4</v>
      </c>
      <c r="E9" s="64">
        <v>5</v>
      </c>
    </row>
    <row r="10" spans="1:6" s="71" customFormat="1" ht="69" customHeight="1" x14ac:dyDescent="0.25">
      <c r="A10" s="67" t="s">
        <v>88</v>
      </c>
      <c r="B10" s="68" t="s">
        <v>89</v>
      </c>
      <c r="C10" s="69" t="s">
        <v>90</v>
      </c>
      <c r="D10" s="70">
        <f>[54]Д4!X65</f>
        <v>254.58285807153638</v>
      </c>
      <c r="E10" s="70">
        <f>D10</f>
        <v>254.58285807153638</v>
      </c>
    </row>
    <row r="11" spans="1:6" ht="24" x14ac:dyDescent="0.25">
      <c r="A11" s="67" t="s">
        <v>91</v>
      </c>
      <c r="B11" s="72" t="s">
        <v>92</v>
      </c>
      <c r="C11" s="69" t="s">
        <v>90</v>
      </c>
      <c r="D11" s="70">
        <f>[54]Д2!F88</f>
        <v>225.20901949332836</v>
      </c>
      <c r="E11" s="70">
        <f>D11</f>
        <v>225.20901949332836</v>
      </c>
    </row>
    <row r="12" spans="1:6" s="93" customFormat="1" ht="24" x14ac:dyDescent="0.25">
      <c r="A12" s="86" t="s">
        <v>93</v>
      </c>
      <c r="B12" s="87" t="s">
        <v>150</v>
      </c>
      <c r="C12" s="88" t="s">
        <v>95</v>
      </c>
      <c r="D12" s="152">
        <f>[54]Д2!F101</f>
        <v>0.11211130775813954</v>
      </c>
      <c r="E12" s="152">
        <f>D12</f>
        <v>0.11211130775813954</v>
      </c>
    </row>
    <row r="13" spans="1:6" s="77" customFormat="1" ht="24" x14ac:dyDescent="0.25">
      <c r="A13" s="78" t="s">
        <v>96</v>
      </c>
      <c r="B13" s="79" t="s">
        <v>153</v>
      </c>
      <c r="C13" s="80" t="s">
        <v>95</v>
      </c>
      <c r="D13" s="153">
        <f>[54]Тран!H20</f>
        <v>0.11118107520000001</v>
      </c>
      <c r="E13" s="154">
        <f>D13</f>
        <v>0.11118107520000001</v>
      </c>
    </row>
    <row r="14" spans="1:6" x14ac:dyDescent="0.25">
      <c r="A14" s="423" t="s">
        <v>100</v>
      </c>
      <c r="B14" s="424"/>
      <c r="C14" s="424"/>
      <c r="D14" s="424"/>
      <c r="E14" s="424"/>
    </row>
    <row r="15" spans="1:6" ht="30" customHeight="1" x14ac:dyDescent="0.25">
      <c r="A15" s="69">
        <v>4</v>
      </c>
      <c r="B15" s="82" t="s">
        <v>101</v>
      </c>
      <c r="C15" s="83" t="s">
        <v>102</v>
      </c>
      <c r="D15" s="84">
        <f>[54]Д11!C12+[54]Д11!C17</f>
        <v>476.19248554570879</v>
      </c>
      <c r="E15" s="84">
        <f>D15</f>
        <v>476.19248554570879</v>
      </c>
    </row>
    <row r="16" spans="1:6" x14ac:dyDescent="0.25">
      <c r="A16" s="69">
        <v>5</v>
      </c>
      <c r="B16" s="82" t="s">
        <v>103</v>
      </c>
      <c r="C16" s="83" t="s">
        <v>102</v>
      </c>
      <c r="D16" s="84">
        <f>[54]Д4!X11</f>
        <v>5.2505226026295402</v>
      </c>
      <c r="E16" s="84">
        <f>D16</f>
        <v>5.2505226026295402</v>
      </c>
    </row>
    <row r="17" spans="1:6" x14ac:dyDescent="0.25">
      <c r="A17" s="69">
        <v>6</v>
      </c>
      <c r="B17" s="82" t="s">
        <v>104</v>
      </c>
      <c r="C17" s="83" t="s">
        <v>102</v>
      </c>
      <c r="D17" s="84">
        <f>[54]Д4!X50</f>
        <v>1.940448871106438</v>
      </c>
      <c r="E17" s="84">
        <f>D17</f>
        <v>1.940448871106438</v>
      </c>
    </row>
    <row r="18" spans="1:6" ht="36" x14ac:dyDescent="0.25">
      <c r="A18" s="69">
        <v>7</v>
      </c>
      <c r="B18" s="82" t="s">
        <v>105</v>
      </c>
      <c r="C18" s="83" t="s">
        <v>102</v>
      </c>
      <c r="D18" s="84">
        <f>[54]Д4!X47</f>
        <v>0</v>
      </c>
      <c r="E18" s="84">
        <f>D18</f>
        <v>0</v>
      </c>
    </row>
    <row r="19" spans="1:6" x14ac:dyDescent="0.25">
      <c r="A19" s="69">
        <v>8</v>
      </c>
      <c r="B19" s="68" t="s">
        <v>106</v>
      </c>
      <c r="C19" s="69" t="s">
        <v>102</v>
      </c>
      <c r="D19" s="70">
        <f>D15+D16+D17+D18</f>
        <v>483.38345701944473</v>
      </c>
      <c r="E19" s="70">
        <f>E15+E16+E17+E18</f>
        <v>483.38345701944473</v>
      </c>
    </row>
    <row r="20" spans="1:6" ht="24" x14ac:dyDescent="0.25">
      <c r="A20" s="69">
        <v>9</v>
      </c>
      <c r="B20" s="72" t="s">
        <v>107</v>
      </c>
      <c r="C20" s="69" t="s">
        <v>14</v>
      </c>
      <c r="D20" s="70">
        <f>ROUND(D19/D10*1000,2)</f>
        <v>1898.73</v>
      </c>
      <c r="E20" s="70">
        <f>ROUND(E19/E10*1000,2)</f>
        <v>1898.73</v>
      </c>
    </row>
    <row r="21" spans="1:6" x14ac:dyDescent="0.25">
      <c r="A21" s="423" t="s">
        <v>108</v>
      </c>
      <c r="B21" s="424"/>
      <c r="C21" s="424"/>
      <c r="D21" s="424"/>
      <c r="E21" s="424"/>
    </row>
    <row r="22" spans="1:6" ht="24" x14ac:dyDescent="0.25">
      <c r="A22" s="67" t="s">
        <v>59</v>
      </c>
      <c r="B22" s="72" t="s">
        <v>109</v>
      </c>
      <c r="C22" s="69" t="s">
        <v>13</v>
      </c>
      <c r="D22" s="70">
        <f>[54]Д4!X56-D19</f>
        <v>86.581648770669119</v>
      </c>
      <c r="E22" s="70">
        <f>D22</f>
        <v>86.581648770669119</v>
      </c>
    </row>
    <row r="23" spans="1:6" x14ac:dyDescent="0.25">
      <c r="A23" s="67" t="s">
        <v>110</v>
      </c>
      <c r="B23" s="72" t="s">
        <v>111</v>
      </c>
      <c r="C23" s="69" t="s">
        <v>13</v>
      </c>
      <c r="D23" s="70">
        <f>[54]Д4!X57</f>
        <v>0</v>
      </c>
      <c r="E23" s="70">
        <f t="shared" ref="E23:E25" si="0">D23</f>
        <v>0</v>
      </c>
    </row>
    <row r="24" spans="1:6" ht="24" x14ac:dyDescent="0.25">
      <c r="A24" s="67" t="s">
        <v>112</v>
      </c>
      <c r="B24" s="72" t="s">
        <v>113</v>
      </c>
      <c r="C24" s="69" t="s">
        <v>13</v>
      </c>
      <c r="D24" s="70">
        <f>[54]Д4!X59</f>
        <v>40.034399679389701</v>
      </c>
      <c r="E24" s="70">
        <f t="shared" si="0"/>
        <v>40.034399679389701</v>
      </c>
    </row>
    <row r="25" spans="1:6" x14ac:dyDescent="0.25">
      <c r="A25" s="67" t="s">
        <v>114</v>
      </c>
      <c r="B25" s="85" t="s">
        <v>115</v>
      </c>
      <c r="C25" s="69" t="s">
        <v>13</v>
      </c>
      <c r="D25" s="70">
        <f>[54]Д4!X58</f>
        <v>0</v>
      </c>
      <c r="E25" s="70">
        <f t="shared" si="0"/>
        <v>0</v>
      </c>
    </row>
    <row r="26" spans="1:6" s="93" customFormat="1" ht="24" x14ac:dyDescent="0.25">
      <c r="A26" s="86" t="s">
        <v>116</v>
      </c>
      <c r="B26" s="87" t="s">
        <v>117</v>
      </c>
      <c r="C26" s="88" t="s">
        <v>154</v>
      </c>
      <c r="D26" s="89">
        <f>IFERROR(SUM(D22:D25)/D12/12*1000,0)</f>
        <v>94114.836244715771</v>
      </c>
      <c r="E26" s="89">
        <f>IFERROR(SUM(E22:E25)/E12/12*1000,0)</f>
        <v>94114.836244715771</v>
      </c>
      <c r="F26" s="93">
        <f>E26*1.2</f>
        <v>112937.80349365892</v>
      </c>
    </row>
    <row r="27" spans="1:6" x14ac:dyDescent="0.25">
      <c r="A27" s="423" t="s">
        <v>155</v>
      </c>
      <c r="B27" s="424"/>
      <c r="C27" s="424"/>
      <c r="D27" s="424"/>
      <c r="E27" s="424"/>
    </row>
    <row r="28" spans="1:6" ht="24" x14ac:dyDescent="0.25">
      <c r="A28" s="67" t="s">
        <v>120</v>
      </c>
      <c r="B28" s="72" t="s">
        <v>121</v>
      </c>
      <c r="C28" s="69" t="s">
        <v>13</v>
      </c>
      <c r="D28" s="70">
        <f>E28</f>
        <v>88.898003590295531</v>
      </c>
      <c r="E28" s="70">
        <f>[54]Д6_ТЕ!W40</f>
        <v>88.898003590295531</v>
      </c>
    </row>
    <row r="29" spans="1:6" x14ac:dyDescent="0.25">
      <c r="A29" s="67" t="s">
        <v>122</v>
      </c>
      <c r="B29" s="72" t="s">
        <v>111</v>
      </c>
      <c r="C29" s="69" t="s">
        <v>13</v>
      </c>
      <c r="D29" s="70">
        <f t="shared" ref="D29:D31" si="1">E29</f>
        <v>0</v>
      </c>
      <c r="E29" s="70">
        <f>[54]Д6_ТЕ!W41</f>
        <v>0</v>
      </c>
    </row>
    <row r="30" spans="1:6" ht="24" x14ac:dyDescent="0.25">
      <c r="A30" s="67" t="s">
        <v>123</v>
      </c>
      <c r="B30" s="72" t="s">
        <v>124</v>
      </c>
      <c r="C30" s="69" t="s">
        <v>13</v>
      </c>
      <c r="D30" s="70">
        <f t="shared" si="1"/>
        <v>5.3151125861334974</v>
      </c>
      <c r="E30" s="70">
        <f>[54]Д6_ТЕ!W43</f>
        <v>5.3151125861334974</v>
      </c>
    </row>
    <row r="31" spans="1:6" x14ac:dyDescent="0.25">
      <c r="A31" s="67" t="s">
        <v>125</v>
      </c>
      <c r="B31" s="72" t="s">
        <v>115</v>
      </c>
      <c r="C31" s="69" t="s">
        <v>13</v>
      </c>
      <c r="D31" s="70">
        <f t="shared" si="1"/>
        <v>0</v>
      </c>
      <c r="E31" s="70">
        <f>[54]Д6_ТЕ!W42</f>
        <v>0</v>
      </c>
    </row>
    <row r="32" spans="1:6" s="98" customFormat="1" ht="24" x14ac:dyDescent="0.25">
      <c r="A32" s="99" t="s">
        <v>126</v>
      </c>
      <c r="B32" s="100" t="s">
        <v>127</v>
      </c>
      <c r="C32" s="101" t="s">
        <v>118</v>
      </c>
      <c r="D32" s="102">
        <f>IFERROR(SUM(D28:D31)/D13/12*1000,0)</f>
        <v>70615.372270679552</v>
      </c>
      <c r="E32" s="102">
        <f>IFERROR(SUM(E28:E31)/E13/12*1000,0)</f>
        <v>70615.372270679552</v>
      </c>
      <c r="F32" s="93">
        <f>E32*1.2</f>
        <v>84738.446724815454</v>
      </c>
    </row>
    <row r="33" spans="1:6" x14ac:dyDescent="0.25">
      <c r="A33" s="423" t="s">
        <v>156</v>
      </c>
      <c r="B33" s="424"/>
      <c r="C33" s="424"/>
      <c r="D33" s="424"/>
      <c r="E33" s="424"/>
    </row>
    <row r="34" spans="1:6" ht="24" x14ac:dyDescent="0.25">
      <c r="A34" s="67" t="s">
        <v>129</v>
      </c>
      <c r="B34" s="72" t="s">
        <v>130</v>
      </c>
      <c r="C34" s="69" t="s">
        <v>13</v>
      </c>
      <c r="D34" s="70">
        <f>E34</f>
        <v>7.6899624089790333</v>
      </c>
      <c r="E34" s="89">
        <f>'[54]Д9.4'!M21</f>
        <v>7.6899624089790333</v>
      </c>
    </row>
    <row r="35" spans="1:6" x14ac:dyDescent="0.25">
      <c r="A35" s="67" t="s">
        <v>131</v>
      </c>
      <c r="B35" s="72" t="s">
        <v>111</v>
      </c>
      <c r="C35" s="69" t="s">
        <v>13</v>
      </c>
      <c r="D35" s="70">
        <f t="shared" ref="D35:D37" si="2">E35</f>
        <v>0</v>
      </c>
      <c r="E35" s="89">
        <f>'[54]Д9.4'!M22</f>
        <v>0</v>
      </c>
    </row>
    <row r="36" spans="1:6" ht="24" x14ac:dyDescent="0.25">
      <c r="A36" s="67" t="s">
        <v>132</v>
      </c>
      <c r="B36" s="72" t="s">
        <v>133</v>
      </c>
      <c r="C36" s="69" t="s">
        <v>13</v>
      </c>
      <c r="D36" s="70">
        <f t="shared" si="2"/>
        <v>0.37512011751117241</v>
      </c>
      <c r="E36" s="89">
        <f>'[54]Д9.4'!M23</f>
        <v>0.37512011751117241</v>
      </c>
    </row>
    <row r="37" spans="1:6" x14ac:dyDescent="0.25">
      <c r="A37" s="67" t="s">
        <v>134</v>
      </c>
      <c r="B37" s="72" t="s">
        <v>115</v>
      </c>
      <c r="C37" s="69" t="s">
        <v>13</v>
      </c>
      <c r="D37" s="70">
        <f t="shared" si="2"/>
        <v>0</v>
      </c>
      <c r="E37" s="89">
        <f>'[54]Д9.4'!M24</f>
        <v>0</v>
      </c>
    </row>
    <row r="38" spans="1:6" s="93" customFormat="1" ht="24" x14ac:dyDescent="0.25">
      <c r="A38" s="86" t="s">
        <v>135</v>
      </c>
      <c r="B38" s="87" t="s">
        <v>136</v>
      </c>
      <c r="C38" s="88" t="s">
        <v>118</v>
      </c>
      <c r="D38" s="89">
        <f>(D34+D35+D36+D37)/12/D13*1000</f>
        <v>6045.0054951514849</v>
      </c>
      <c r="E38" s="89">
        <f>(E34+E35+E36+E37)/12/E13*1000</f>
        <v>6045.0054951514849</v>
      </c>
      <c r="F38" s="93">
        <f>E38*1.2</f>
        <v>7254.006594181782</v>
      </c>
    </row>
    <row r="39" spans="1:6" s="98" customFormat="1" ht="15" customHeight="1" x14ac:dyDescent="0.25">
      <c r="A39" s="447" t="s">
        <v>157</v>
      </c>
      <c r="B39" s="448"/>
      <c r="C39" s="448"/>
      <c r="D39" s="448"/>
      <c r="E39" s="448"/>
    </row>
    <row r="40" spans="1:6" s="98" customFormat="1" ht="24" x14ac:dyDescent="0.25">
      <c r="A40" s="99" t="s">
        <v>138</v>
      </c>
      <c r="B40" s="100" t="s">
        <v>139</v>
      </c>
      <c r="C40" s="101" t="s">
        <v>14</v>
      </c>
      <c r="D40" s="102">
        <f>D20</f>
        <v>1898.73</v>
      </c>
      <c r="E40" s="102">
        <f>E20</f>
        <v>1898.73</v>
      </c>
    </row>
    <row r="41" spans="1:6" s="98" customFormat="1" ht="60.6" customHeight="1" x14ac:dyDescent="0.25">
      <c r="A41" s="99" t="s">
        <v>140</v>
      </c>
      <c r="B41" s="100" t="s">
        <v>141</v>
      </c>
      <c r="C41" s="101" t="s">
        <v>118</v>
      </c>
      <c r="D41" s="102">
        <f>D32+D38+D26</f>
        <v>170775.2140105468</v>
      </c>
      <c r="E41" s="102">
        <f t="shared" ref="E41" si="3">E32+E38+E26</f>
        <v>170775.2140105468</v>
      </c>
    </row>
    <row r="42" spans="1:6" s="106" customFormat="1" x14ac:dyDescent="0.25">
      <c r="A42" s="419" t="s">
        <v>142</v>
      </c>
      <c r="B42" s="420"/>
      <c r="C42" s="420"/>
      <c r="D42" s="420"/>
      <c r="E42" s="420"/>
    </row>
    <row r="43" spans="1:6" s="106" customFormat="1" ht="24" x14ac:dyDescent="0.25">
      <c r="A43" s="107" t="s">
        <v>143</v>
      </c>
      <c r="B43" s="108" t="s">
        <v>139</v>
      </c>
      <c r="C43" s="109" t="s">
        <v>14</v>
      </c>
      <c r="D43" s="110">
        <f>ROUND(D40*1.2,2)</f>
        <v>2278.48</v>
      </c>
      <c r="E43" s="110">
        <f>ROUND(E40*1.2,2)</f>
        <v>2278.48</v>
      </c>
    </row>
    <row r="44" spans="1:6" s="106" customFormat="1" ht="60" x14ac:dyDescent="0.25">
      <c r="A44" s="107" t="s">
        <v>144</v>
      </c>
      <c r="B44" s="108" t="s">
        <v>141</v>
      </c>
      <c r="C44" s="109" t="s">
        <v>118</v>
      </c>
      <c r="D44" s="110">
        <f>ROUND(D41*1.2,2)</f>
        <v>204930.26</v>
      </c>
      <c r="E44" s="110">
        <f>ROUND(E41*1.2,2)</f>
        <v>204930.26</v>
      </c>
    </row>
    <row r="45" spans="1:6" x14ac:dyDescent="0.25">
      <c r="A45" s="111"/>
      <c r="B45" s="112"/>
      <c r="C45" s="113"/>
      <c r="D45" s="114"/>
      <c r="E45" s="114"/>
    </row>
    <row r="46" spans="1:6" x14ac:dyDescent="0.25">
      <c r="A46" s="111"/>
      <c r="B46" s="112"/>
      <c r="C46" s="113"/>
      <c r="D46" s="114"/>
      <c r="E46" s="114"/>
    </row>
    <row r="47" spans="1:6" s="158" customFormat="1" ht="13.5" customHeight="1" x14ac:dyDescent="0.25">
      <c r="A47" s="155"/>
      <c r="B47" s="156" t="s">
        <v>61</v>
      </c>
      <c r="C47" s="157" t="s">
        <v>62</v>
      </c>
      <c r="D47" s="157"/>
      <c r="E47" s="157" t="s">
        <v>78</v>
      </c>
    </row>
    <row r="48" spans="1:6" ht="14.45" customHeight="1" x14ac:dyDescent="0.25">
      <c r="A48" s="118"/>
      <c r="B48" s="119"/>
      <c r="C48" s="142" t="s">
        <v>158</v>
      </c>
      <c r="D48" s="159"/>
      <c r="E48" s="159"/>
    </row>
    <row r="49" spans="1:5" x14ac:dyDescent="0.25">
      <c r="A49" s="120"/>
      <c r="B49" s="119"/>
      <c r="C49" s="418"/>
      <c r="D49" s="418"/>
      <c r="E49" s="418"/>
    </row>
  </sheetData>
  <mergeCells count="15">
    <mergeCell ref="C1:E1"/>
    <mergeCell ref="A3:E3"/>
    <mergeCell ref="A4:E4"/>
    <mergeCell ref="A5:E5"/>
    <mergeCell ref="A7:A8"/>
    <mergeCell ref="B7:B8"/>
    <mergeCell ref="C7:C8"/>
    <mergeCell ref="D7:D8"/>
    <mergeCell ref="C49:E49"/>
    <mergeCell ref="A14:E14"/>
    <mergeCell ref="A21:E21"/>
    <mergeCell ref="A27:E27"/>
    <mergeCell ref="A33:E33"/>
    <mergeCell ref="A39:E39"/>
    <mergeCell ref="A42:E42"/>
  </mergeCells>
  <conditionalFormatting sqref="A4">
    <cfRule type="cellIs" dxfId="66" priority="1" operator="equal">
      <formula>0</formula>
    </cfRule>
  </conditionalFormatting>
  <printOptions horizontalCentered="1"/>
  <pageMargins left="0.23622047244094491" right="0.23622047244094491" top="0.23622047244094491" bottom="0.31496062992125984" header="0.31496062992125984" footer="0.31496062992125984"/>
  <pageSetup paperSize="9" scale="6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Д9.4_ГВ</vt:lpstr>
      <vt:lpstr>Д9.3_ГВ</vt:lpstr>
      <vt:lpstr>Д9.2_ГВ</vt:lpstr>
      <vt:lpstr>Д9.1_ГВ</vt:lpstr>
      <vt:lpstr>Постач</vt:lpstr>
      <vt:lpstr>Тран</vt:lpstr>
      <vt:lpstr>Вир</vt:lpstr>
      <vt:lpstr>Д10</vt:lpstr>
      <vt:lpstr>Д10.4</vt:lpstr>
      <vt:lpstr>Д10.3</vt:lpstr>
      <vt:lpstr>Д10.2</vt:lpstr>
      <vt:lpstr>Д10.1</vt:lpstr>
      <vt:lpstr>Д9.4</vt:lpstr>
      <vt:lpstr>Д9.3</vt:lpstr>
      <vt:lpstr>Д9.2</vt:lpstr>
      <vt:lpstr>Д9.1</vt:lpstr>
      <vt:lpstr>Постач!Заголовки_для_печати</vt:lpstr>
      <vt:lpstr>Вир!Область_печати</vt:lpstr>
      <vt:lpstr>Д10.1!Область_печати</vt:lpstr>
      <vt:lpstr>Д10.2!Область_печати</vt:lpstr>
      <vt:lpstr>Д10.3!Область_печати</vt:lpstr>
      <vt:lpstr>Д10.4!Область_печати</vt:lpstr>
      <vt:lpstr>Д9.1!Область_печати</vt:lpstr>
      <vt:lpstr>Д9.1_ГВ!Область_печати</vt:lpstr>
      <vt:lpstr>Д9.2!Область_печати</vt:lpstr>
      <vt:lpstr>Д9.3!Область_печати</vt:lpstr>
      <vt:lpstr>Д9.3_ГВ!Область_печати</vt:lpstr>
      <vt:lpstr>Д9.4!Область_печати</vt:lpstr>
      <vt:lpstr>Д9.4_ГВ!Область_печати</vt:lpstr>
      <vt:lpstr>Постач!Область_печати</vt:lpstr>
      <vt:lpstr>Тран!Область_печати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Голубченко Анна</cp:lastModifiedBy>
  <dcterms:created xsi:type="dcterms:W3CDTF">2021-10-26T06:53:23Z</dcterms:created>
  <dcterms:modified xsi:type="dcterms:W3CDTF">2021-10-26T07:14:16Z</dcterms:modified>
</cp:coreProperties>
</file>